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hare doc\ariungood\"/>
    </mc:Choice>
  </mc:AlternateContent>
  <bookViews>
    <workbookView xWindow="0" yWindow="0" windowWidth="24000" windowHeight="934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8" i="1" l="1"/>
  <c r="K277" i="1"/>
  <c r="J277" i="1"/>
  <c r="H277" i="1"/>
  <c r="G259" i="1"/>
  <c r="G258" i="1"/>
  <c r="G254" i="1"/>
  <c r="J250" i="1"/>
  <c r="H250" i="1"/>
  <c r="F250" i="1"/>
  <c r="D250" i="1"/>
  <c r="J244" i="1"/>
  <c r="H244" i="1"/>
  <c r="G233" i="1"/>
  <c r="E233" i="1"/>
  <c r="E251" i="1" s="1"/>
  <c r="J225" i="1"/>
  <c r="H225" i="1"/>
  <c r="H227" i="1" s="1"/>
  <c r="J221" i="1"/>
  <c r="H221" i="1"/>
  <c r="J200" i="1"/>
  <c r="H200" i="1"/>
  <c r="J174" i="1"/>
  <c r="H174" i="1"/>
  <c r="A173" i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G164" i="1"/>
  <c r="G111" i="1"/>
  <c r="G98" i="1"/>
  <c r="G88" i="1"/>
  <c r="J84" i="1"/>
  <c r="H84" i="1"/>
  <c r="G56" i="1"/>
  <c r="G31" i="1"/>
  <c r="B27" i="1"/>
  <c r="B28" i="1" s="1"/>
  <c r="B29" i="1" s="1"/>
  <c r="B30" i="1" s="1"/>
  <c r="J25" i="1"/>
  <c r="H25" i="1"/>
  <c r="G25" i="1"/>
  <c r="F24" i="1"/>
  <c r="D24" i="1"/>
  <c r="B18" i="1"/>
  <c r="B19" i="1" s="1"/>
  <c r="B20" i="1" s="1"/>
  <c r="B21" i="1" s="1"/>
  <c r="B22" i="1" s="1"/>
  <c r="B23" i="1" s="1"/>
  <c r="B24" i="1" s="1"/>
  <c r="F16" i="1"/>
  <c r="D16" i="1"/>
  <c r="J15" i="1"/>
  <c r="G15" i="1"/>
  <c r="H13" i="1"/>
  <c r="G13" i="1"/>
  <c r="H11" i="1"/>
  <c r="H15" i="1" s="1"/>
  <c r="G11" i="1"/>
  <c r="B10" i="1"/>
  <c r="B11" i="1" s="1"/>
  <c r="B12" i="1" s="1"/>
  <c r="B13" i="1" s="1"/>
  <c r="B14" i="1" s="1"/>
  <c r="B15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D251" i="1" l="1"/>
  <c r="H16" i="1"/>
  <c r="H251" i="1" s="1"/>
  <c r="H278" i="1" s="1"/>
  <c r="G251" i="1"/>
  <c r="G16" i="1"/>
  <c r="J227" i="1"/>
  <c r="F251" i="1"/>
  <c r="H259" i="1" l="1"/>
  <c r="J251" i="1"/>
  <c r="J259" i="1" l="1"/>
  <c r="J278" i="1"/>
</calcChain>
</file>

<file path=xl/comments1.xml><?xml version="1.0" encoding="utf-8"?>
<comments xmlns="http://schemas.openxmlformats.org/spreadsheetml/2006/main">
  <authors>
    <author>User</author>
    <author>Chuluunzagd</author>
  </authors>
  <commentList>
    <comment ref="I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Шинэ арга хэмжээг эрх зүйн актаар баталгаажуулан тусад нь салгаж тооцох</t>
        </r>
      </text>
    </comment>
    <comment ref="C85" authorId="1" shapeId="0">
      <text>
        <r>
          <rPr>
            <sz val="8"/>
            <color indexed="81"/>
            <rFont val="Tahoma"/>
            <family val="2"/>
          </rPr>
          <t>шатахууны нийт хэрэгцээний 5%</t>
        </r>
      </text>
    </comment>
  </commentList>
</comments>
</file>

<file path=xl/sharedStrings.xml><?xml version="1.0" encoding="utf-8"?>
<sst xmlns="http://schemas.openxmlformats.org/spreadsheetml/2006/main" count="286" uniqueCount="231">
  <si>
    <t>Хүснэгт 1</t>
  </si>
  <si>
    <t>Эрүүл мэндийн хөгжлийн төвийн 2017 оны төсвийн төлөвлөгөөний төсөл, 2018-2019 оны төсөөлөл</t>
  </si>
  <si>
    <t>/мян.төг/</t>
  </si>
  <si>
    <t>Мөрийн дугаар</t>
  </si>
  <si>
    <t>№</t>
  </si>
  <si>
    <t>Зардлын зүйл анги</t>
  </si>
  <si>
    <t>Эрүүл мэндийн хөгжлийн төв</t>
  </si>
  <si>
    <t>Тайлбар</t>
  </si>
  <si>
    <t>Бат</t>
  </si>
  <si>
    <t>Гүйц</t>
  </si>
  <si>
    <t>ХБГ</t>
  </si>
  <si>
    <t>Төл</t>
  </si>
  <si>
    <t>Шинээр хэрэгжүүлэх арга хэмжээ</t>
  </si>
  <si>
    <t>Нийт</t>
  </si>
  <si>
    <t xml:space="preserve">                Цалин, хөлс болон нэмэгдэл урамшил</t>
  </si>
  <si>
    <t>Стандартаар байх орон тооны доод хязгаар</t>
  </si>
  <si>
    <t>Одоо байгаа үндсэн ажиллагсдын тоо (мөрдөгдөж буй цалингийн сүлжээгээр)</t>
  </si>
  <si>
    <t>Унаа, хоолны хөнгөлөлт</t>
  </si>
  <si>
    <t xml:space="preserve">Үр дүнгийн урамшуулал /нөхцөлийн болон ажлын үр дүнгийн урамшууллыг хавсралтад тусд нь тооцох/ </t>
  </si>
  <si>
    <t>Ажил олгогчоос нийгмийн даатгалд төлөх шимтгэл</t>
  </si>
  <si>
    <t>ЦАЛИН ХӨЛС, НЭМЭГДЭЛ УРАМШИЛ, НДШ-ИЙН ЗАРДЛЫН ДҮН</t>
  </si>
  <si>
    <t xml:space="preserve">                   Бичиг хэрэг</t>
  </si>
  <si>
    <t>Маягтын тоо</t>
  </si>
  <si>
    <t>Нэг ширхэг маягтын дундаж зардал (задаргааг хавсаргах)</t>
  </si>
  <si>
    <t>Маягтын зардал</t>
  </si>
  <si>
    <t>Бичиг хэргийн ажилтны тоо</t>
  </si>
  <si>
    <t>Нэг ажилтаны жилд хэрэглэх бичиг хэргийн зардал</t>
  </si>
  <si>
    <t>Албан бичгийн хэрэглэл материалын зардал</t>
  </si>
  <si>
    <t>Бичиг хэргийн бусад зардал (канон, принтерийн хор)</t>
  </si>
  <si>
    <t xml:space="preserve">БИЧИГ ХЭРГИЙН ЗАРДЛЫН ДҮН </t>
  </si>
  <si>
    <t xml:space="preserve">                   Гэрэл цахилгаан</t>
  </si>
  <si>
    <t>Сүүлийн 3 жилийн дунджаар жилд хэрэглэх нийт цахилгаан эрчим хүч (квт)</t>
  </si>
  <si>
    <t xml:space="preserve">       Үүнээс: барилга шинээр өргөтгөл хийгдсэн болон ашиглалтад орсонтой холбоотой</t>
  </si>
  <si>
    <t xml:space="preserve">Нэг квт цахилгааны үнэ </t>
  </si>
  <si>
    <t>Задгайгаар төлөх цахилгаанын зардал (задаргааг хавсаргах)</t>
  </si>
  <si>
    <t>ГЭРЭЛ ЦАХИЛГААНЫ ЗАРДЛЫН ДҮН</t>
  </si>
  <si>
    <t xml:space="preserve">                   Түлш, халаалт</t>
  </si>
  <si>
    <t>Сүүлийн 3 жилийн дунджаар тоолуурын заалтын гүйлт</t>
  </si>
  <si>
    <t>Нэг кило калорийн үнэ</t>
  </si>
  <si>
    <t>Халаалтын хугацаа (сараар)</t>
  </si>
  <si>
    <t>Халаалтын хугацаанд төлөх нийт зардал гүйлтээр</t>
  </si>
  <si>
    <t>Сүүлийн 3 жилийн дунджаар халааж байгаа нийт талбай,  (куб метр)</t>
  </si>
  <si>
    <t>Нэг куб метр талбайн сарын халаалтын хөлс</t>
  </si>
  <si>
    <t>Халаалтын хугацаанд төлөх нийт зардал талбайгаар</t>
  </si>
  <si>
    <t>Сүүлийн 3 жилийн дунджаар  бүх зууханд зарцуулах нүүрсний хэмжээ (тн)</t>
  </si>
  <si>
    <t>Нэг тонн нүүрсний үнэ</t>
  </si>
  <si>
    <t>Тээвэрлэлтийн зардал</t>
  </si>
  <si>
    <t>Бүх зууханд хэрэглэх нүүрсний нийт зардал</t>
  </si>
  <si>
    <t>Сүүлийн 3 жилийн дунджаар бүх зууханд зарцуулах мод (куб метр)</t>
  </si>
  <si>
    <t>Нэг куб метр мод бэлтгэх үнэ</t>
  </si>
  <si>
    <t>Бүх зууханд хэрэглэх модны нийт зардал</t>
  </si>
  <si>
    <t>Сүүлийн 3 жилийн дунджаар хэрэглээний халуун усны хэмжээ</t>
  </si>
  <si>
    <t>Хэрэглээний халуун усны нэгжийн үнэ</t>
  </si>
  <si>
    <t>Хэрэглээний халуун усны нийт зардал</t>
  </si>
  <si>
    <t>ТҮЛШ, ХАЛААЛТЫН ЗАРДЛЫН ДҮН</t>
  </si>
  <si>
    <t xml:space="preserve">                   Тээвэр (шатахуун)</t>
  </si>
  <si>
    <t xml:space="preserve">Байгууллагын өөрийн автомашины тоо бүгд </t>
  </si>
  <si>
    <t xml:space="preserve"> Үүнээс: Түргэн тусламжийн автомашин</t>
  </si>
  <si>
    <t xml:space="preserve">               Суудлын автомашин</t>
  </si>
  <si>
    <t xml:space="preserve">               Мотоцикл</t>
  </si>
  <si>
    <t xml:space="preserve">               Ачааны автомашин</t>
  </si>
  <si>
    <t xml:space="preserve">Нэг машины сүүлийн 3 жилийн гүйлтийн дундаж (км) </t>
  </si>
  <si>
    <t xml:space="preserve">Бүх машины сүүлийн 3 жилийн дундаж гүйлт  (км) </t>
  </si>
  <si>
    <t>Гүйлтийн 100 км-т зарцуулах шатахууны дундаж норм (литр)</t>
  </si>
  <si>
    <t>Шатахууны жилийн нийт хэрэгцээ (литр)</t>
  </si>
  <si>
    <t>Нэг литр шатахууны дундаж үнэ</t>
  </si>
  <si>
    <t>Шатахууны нийт зардал (21*26)</t>
  </si>
  <si>
    <t>Тослох материалын нийт хэрэгцээ</t>
  </si>
  <si>
    <t>Тослох материалын нэгжийн дундаж үнэ</t>
  </si>
  <si>
    <t xml:space="preserve">Тослох материалын нийт зардал </t>
  </si>
  <si>
    <t xml:space="preserve">       ТЭЭВЭР (ШАТАХУУН)-ИЙН ЗАРДЛЫН ДҮН </t>
  </si>
  <si>
    <t xml:space="preserve">                   Шуудан, холбоо</t>
  </si>
  <si>
    <t>Албан бичгийн тоо</t>
  </si>
  <si>
    <t>Нэг албан бичгийн дундаж зардал</t>
  </si>
  <si>
    <t xml:space="preserve">Шуудангийн нийт зардал </t>
  </si>
  <si>
    <t>Телефон утасны тоо</t>
  </si>
  <si>
    <t>Телефон утасны сарын суурь хураамж</t>
  </si>
  <si>
    <t xml:space="preserve">Телефон утасны жилийн суурь хураамж </t>
  </si>
  <si>
    <t xml:space="preserve">Телефон ярианы сарын дундаж зардал </t>
  </si>
  <si>
    <t xml:space="preserve">Телефон ярианы жилийн дундаж зардал </t>
  </si>
  <si>
    <t>ШУУДАН ХОЛБООНЫ ЗАРДЛЫН ДҮН</t>
  </si>
  <si>
    <t xml:space="preserve">                   Цэвэр, бохир ус</t>
  </si>
  <si>
    <t>Сүүлийн 3 жилийн дунджаар 1 жилд зарцуулах нийт цэвэр ус (куб метр)</t>
  </si>
  <si>
    <t>Нэг куб метр цэвэр усны үнэ</t>
  </si>
  <si>
    <t>Цэвэр усны нийт зардал</t>
  </si>
  <si>
    <t>Сүүлийн 3 жилийн дунджаар 1 жилд зарцуулах нийт бохир ус (куб метр)</t>
  </si>
  <si>
    <t>Нэг куб метр бохир усны үнэ</t>
  </si>
  <si>
    <t>Бохир усны нийт зардал</t>
  </si>
  <si>
    <t>Зөөврийн усны нийт хэрэгцээ (тн)</t>
  </si>
  <si>
    <t>Зөөврийн усны нэгж (тн)-ийн үнэ</t>
  </si>
  <si>
    <t xml:space="preserve">Зөөврийн усны нийт зардал </t>
  </si>
  <si>
    <t>ЦЭВЭР, БОХИР УСНЫ ЗАРДЛЫН ДҮН (4+8+11)</t>
  </si>
  <si>
    <t xml:space="preserve">                   Дотоод албан томилолт</t>
  </si>
  <si>
    <t>Албан томилолтоор ажиллагсадын тоо бүгд</t>
  </si>
  <si>
    <t xml:space="preserve"> Үүнээс: УБ хотод</t>
  </si>
  <si>
    <t xml:space="preserve">               аймагт</t>
  </si>
  <si>
    <t xml:space="preserve">               хөдөө суманд</t>
  </si>
  <si>
    <t xml:space="preserve">               өөр аймагт</t>
  </si>
  <si>
    <t>Нэг ажилтны томилолтын дундаж хугацаа</t>
  </si>
  <si>
    <t xml:space="preserve">Томилолтын нийт хүн хоног </t>
  </si>
  <si>
    <t xml:space="preserve"> Үүнээс: УБ хотод </t>
  </si>
  <si>
    <t xml:space="preserve">               аймагт </t>
  </si>
  <si>
    <t>Нэг ор хоногийн томилолтын зардал (Сангийн сайдын тушаалаар)</t>
  </si>
  <si>
    <t>Томилолтын нийт зардал</t>
  </si>
  <si>
    <t xml:space="preserve">               хөдөө суманд </t>
  </si>
  <si>
    <t>Буудлын нэг хүнд 1 хоногт ноогдох дундаж зардал</t>
  </si>
  <si>
    <t>Буудалд байрласны нийт зардал</t>
  </si>
  <si>
    <t xml:space="preserve">Замын зардал </t>
  </si>
  <si>
    <t>Онгоцоор:</t>
  </si>
  <si>
    <t xml:space="preserve">              өөр аймагт</t>
  </si>
  <si>
    <t>Вагоноор:</t>
  </si>
  <si>
    <t>Машинаар:</t>
  </si>
  <si>
    <t>Дотоодын сургалт, семинар, хурал, зөвлөгөөнд оролцогчдын зардал (задаргаа тооцоогоор)</t>
  </si>
  <si>
    <t>Алсын дуудлагын томилолтын зардал (задаргаа тооцоогоор)</t>
  </si>
  <si>
    <t>ДОТООД АЛБАН ТОМИЛОЛТЫН ЗАРДЛЫН ДҮН</t>
  </si>
  <si>
    <t xml:space="preserve">                   Ном, хэвлэл авах</t>
  </si>
  <si>
    <t>Албан хэрэгцээний тогтмол хэвлэлийн тоо</t>
  </si>
  <si>
    <t>Хэвлэлийн дундаж үнэ</t>
  </si>
  <si>
    <t>НОМ, ХЭВЛЭЛ АВАХ ЗАРДЛЫН ДҮН</t>
  </si>
  <si>
    <t xml:space="preserve">                   Эд хогшил худалдан авах</t>
  </si>
  <si>
    <t>Багаж, техник, хэрэгсэл</t>
  </si>
  <si>
    <t>Тавилга</t>
  </si>
  <si>
    <t>Хөдөлмөр хамгааллын хэрэглэл</t>
  </si>
  <si>
    <t>Бага үнэтэй, түргэн элэгдэх зүйлс</t>
  </si>
  <si>
    <t>ЭД ХОГШИЛ ХУДАЛДАН АВАХ ЗАРДЛЫН ДҮН</t>
  </si>
  <si>
    <t xml:space="preserve">                   Нормын хувцас, зөөлөн эдлэл</t>
  </si>
  <si>
    <t>Хөдөлмөр хамгааллын хувцас, хэрэгсэл авах зардал(задаргаа тооцоогоор)</t>
  </si>
  <si>
    <t>Эмнэлгийн зөөлөн эдлэл авах зардал (задаргаа тооцоогоор)</t>
  </si>
  <si>
    <t>Нормын сүүний зардал</t>
  </si>
  <si>
    <t>НОРМЫН ХУВЦАС, ЗӨӨЛӨН ЭДЛЭЛИЙН ЗАРДЛЫН ДҮН</t>
  </si>
  <si>
    <t xml:space="preserve">                   Хоол</t>
  </si>
  <si>
    <t>Ашиглаж байгаа орны тоо (батлагдсан орны тоо)</t>
  </si>
  <si>
    <t>Нэг орны жилд ашиглах дундаж хоног</t>
  </si>
  <si>
    <t>Нийт ор хоног</t>
  </si>
  <si>
    <t>Нэг ор хоногт нэг өвчтөнд ноогдох хоолны дундаж зардал</t>
  </si>
  <si>
    <t>Хоолны нийт зардал</t>
  </si>
  <si>
    <t xml:space="preserve">Донорын хоолны зардал(задаргаа тооцоогоор) </t>
  </si>
  <si>
    <t>ХООЛНЫ ЗАРДЛЫН ДҮН</t>
  </si>
  <si>
    <t>Эм, тарианы зардал /тасаг нэгжээр задаргаа тооцоо/</t>
  </si>
  <si>
    <t>Эмнэлгийн хэрэгсэлийн зардал /тасаг нэгжээр задаргаа тооцоо/</t>
  </si>
  <si>
    <t>Урвалж бодис, оношлуурын зардал /задаргаа тооцоо/</t>
  </si>
  <si>
    <t>Цус цусан бүтээгдэхүүнтэй  холбоотой зардал /задаргаа тооцоо/</t>
  </si>
  <si>
    <t xml:space="preserve">Дархлаажуулалтын зардал (ЭМГ-ын хувьд хэрэв байдаг бол задаргаа тооцоогоор) </t>
  </si>
  <si>
    <t>Төр хариуцах эмийн зардал (хавсралт хүснэгтийн дагуу задаргаа тооцоогоор)</t>
  </si>
  <si>
    <t>ЭМИЙН ЗАРДЛЫН ДҮН</t>
  </si>
  <si>
    <t xml:space="preserve">                   Урсгал засвар</t>
  </si>
  <si>
    <t>Барилга, сантехникийн засварын зардал</t>
  </si>
  <si>
    <t>Тоног төхөөрөмж, багаж хэрэгслийн засварын зардал /сэлбэг/ задаргаа тооцоогоор/</t>
  </si>
  <si>
    <t>Автомашины засвар, үйлчилгээний зардал /сэлбэг, дугуй/</t>
  </si>
  <si>
    <t>УРСГАЛ ЗАСВАРЫН ЗАРДЛЫН ДҮН</t>
  </si>
  <si>
    <t xml:space="preserve">                   Биеийн тамирын уралдаан, тэмцээн</t>
  </si>
  <si>
    <t>БИЕИЙН ТАМИРЫН УРАЛДААН, ТЭМЦЭЭНИЙ ЗАРДЛЫН ДҮН</t>
  </si>
  <si>
    <t xml:space="preserve">                   Байрны түрээсийн хөлс</t>
  </si>
  <si>
    <t>Түрээсэлсэн талбайн хэмжээ (кв.м)</t>
  </si>
  <si>
    <t>Нэг кв.м талбайн түрээсийн сарын хөлс (Гэрээг хавсаргах)</t>
  </si>
  <si>
    <t>Жилд түрээслэх хугацаа (сараар)</t>
  </si>
  <si>
    <t>БАЙРНЫ ТҮРЭЭСИЙН ЗАРДЛЫН ДҮН</t>
  </si>
  <si>
    <t>Бусдаар гүйцэтгүүлсэн ажил, үйлчилгээний хөлс</t>
  </si>
  <si>
    <t>Мэдээллийн технологийн үйлчилгээний хөлс</t>
  </si>
  <si>
    <t>Интернэт олгож байгаа байгууллагын нэр</t>
  </si>
  <si>
    <t>Интернэтийн сарын суурь хураамж</t>
  </si>
  <si>
    <t xml:space="preserve">Интернэтийн жилийн суурь хураамж </t>
  </si>
  <si>
    <t xml:space="preserve">Интернэтийн сарын дундаж зардал </t>
  </si>
  <si>
    <t>Интернэтийн нийт зардал</t>
  </si>
  <si>
    <t>Аудит, зэрэглэл тогтоох үйлчилгээний хөлс (дотоод)-Магадлан итгэмжлэлийн зардал</t>
  </si>
  <si>
    <t>Банк, санхүүгийн байгууллагын үйлчилгээний хураамж</t>
  </si>
  <si>
    <t>Тээврийн хэрэгслийн даатгал /гэрээг хавсаргах/</t>
  </si>
  <si>
    <t>Тээврийн хэрэгслийн оношлогоо</t>
  </si>
  <si>
    <t>Харуул хамгаалалтын хөлс/задаргаа тооцоо, гэрээг хавсаргах</t>
  </si>
  <si>
    <t>БУСДААР ГҮЙЦЭТГҮҮЛСЭН АЖИЛ, ҮЙЛЧИЛГЭЭНИЙ ХӨЛСНИЙ ДҮН</t>
  </si>
  <si>
    <t>Бараа үйлчилгээний бусад зардал</t>
  </si>
  <si>
    <t>Хөтөлбөр болон төслийн дотоод урсгал зардал</t>
  </si>
  <si>
    <t>Хичээл, үйлдвэрлэлийн дадлага хийх зардал /сургалтын хөтөлбөр, хүний тоо, задаргаа тооцоо, хүрэх үр дүн/</t>
  </si>
  <si>
    <t>Мэргэжил дээшлүүлэх сургалтын нийт зардал /сургалтын хөтөлбөр, хүний тоо, задаргаа тооцоо, хүрэх үр дүн/-ЭМХТ-ийн хувьд</t>
  </si>
  <si>
    <t>Сургалт , семинар зохион байгуулах зардал /сургалтын хөтөлбөр, хүний тоо, задаргаа тооцоо, хүрэх үр дүн/-ЭМХТ-ийн хувьд</t>
  </si>
  <si>
    <t>БАРАА ҮЙЛЧИЛГЭЭНИЙ БУСАД ЗАРДЛЫН ДҮН</t>
  </si>
  <si>
    <t>Хог хаягдал устгах, ариутгал, цэвэрлэгээ</t>
  </si>
  <si>
    <t>Ахуйн хог хаягдал /задаргаа тооцоо, гэрээ/</t>
  </si>
  <si>
    <t>Эмнэлгийн хог хаягдал /задаргаа тооцоо, гэрээ/</t>
  </si>
  <si>
    <t>Ариутгал халдваргүйжүүлэлтийн зардал /задаргаа тооцоо/</t>
  </si>
  <si>
    <t>Цэвэрлэгээний материалын зардал /задаргаа тооцоо/</t>
  </si>
  <si>
    <t>ХОГ, ХАЯГДАЛ УСТГАХ, АРИУТГАЛ, ЦЭВЭРЛЭГЭЭ</t>
  </si>
  <si>
    <t xml:space="preserve">                   Нэг удаагийн тэтгэмж, урамшуулал</t>
  </si>
  <si>
    <t>Тэтгэвэрт гарах хүний тоо (нэрсийг хавсралтаар)</t>
  </si>
  <si>
    <t>Тэтгэвэрт гарахад олгох тэтгэмж авах хүмүүсийн нийт зардал</t>
  </si>
  <si>
    <t>3 болон 5 жил тутамд олгох тэтгэмж авах хүний тоо (Нэрсийг хавсралтаар)</t>
  </si>
  <si>
    <t xml:space="preserve">       Үүнээс: 3 жил тутамд олгох тэтгэмж авах хүний тоо</t>
  </si>
  <si>
    <t xml:space="preserve">       Үүнээс: 5 жил тутамд олгох тэтгэмж авах хүний тоо</t>
  </si>
  <si>
    <t>3 болон 5 жил тутамд олгох тэтгэмж авах хүмүүсийн мөнгөн тэтгэмжийн нийт зардал</t>
  </si>
  <si>
    <t>Тэтгэвэрт гарах болон 5 жил тутамд олгох тэтгэмж авах хүмүүсийн нийт зардал</t>
  </si>
  <si>
    <t>Нэг удаагийн тэтгэмжийн зардал(задаргаа тооцоогоор)</t>
  </si>
  <si>
    <t>Шагнал, урамшууллын зардал(задаргаа тооцоогоор)</t>
  </si>
  <si>
    <t>НЭГ УДААГИЙН ТЭТГЭМЖ, УРАМШУУЛЛЫН ЗАРДЛЫН ДҮН</t>
  </si>
  <si>
    <t>Төлбөр, хураамж</t>
  </si>
  <si>
    <t>Газрын хэмжээ</t>
  </si>
  <si>
    <t>Нэг га-ын төлбөр</t>
  </si>
  <si>
    <t>Газрын төлбөр</t>
  </si>
  <si>
    <t>Тээврийн хэрэгслийн татвар</t>
  </si>
  <si>
    <t>ТӨЛБӨР, ХУРААМЖИЙН ЗАРДЛЫН ДҮН</t>
  </si>
  <si>
    <t>УРСГАЛ ЗАРДЛЫН НИЙТ ДҮН</t>
  </si>
  <si>
    <t>ЗАРДЛЫГ САНХҮҮЖҮҮЛЭХ ЭХ ҮҮСВЭР</t>
  </si>
  <si>
    <t>Эрүүл мэндийн даатгалын сангаас санхүүжих</t>
  </si>
  <si>
    <t>Үндсэн үйл ажиллагааны орлогоос санхүүжих</t>
  </si>
  <si>
    <t>Үүнээс: 1. Даатгуулагчийн өөрөө төлөх төлбөрийн орлого</t>
  </si>
  <si>
    <t xml:space="preserve">            2. Нэмэлт тусламж, үйлчилгээний орлого (2015 оны зарцуулах саналыг хавсаргах)</t>
  </si>
  <si>
    <t xml:space="preserve">            3. Төлбөртэй тусламж, үйлчилгээний орлого (2015 оны зарцуулах саналыг хавсаргах)</t>
  </si>
  <si>
    <t>Туслах үйл ажиллагааны орлогоос санхүүжих</t>
  </si>
  <si>
    <t>Төсвөөс санхүүжих</t>
  </si>
  <si>
    <t xml:space="preserve">                   Байгууллагын тоо</t>
  </si>
  <si>
    <t xml:space="preserve">                  Ажиллагсад бүгд</t>
  </si>
  <si>
    <t>Үндсэн ажиллагсадын нийт орон тоо /хүснэгт2/</t>
  </si>
  <si>
    <t>Үүнээс: Удирдах</t>
  </si>
  <si>
    <t xml:space="preserve">            Гүйцэтгэх</t>
  </si>
  <si>
    <t xml:space="preserve">            Үйлчлэх</t>
  </si>
  <si>
    <t>Гэрээт ажиллагсадын тоо</t>
  </si>
  <si>
    <t>Мэдээлэл сурталчилгааны зардал</t>
  </si>
  <si>
    <t>Эрүүл мэндийн үзүүлэлтийн ном хэвлэх, англи дээр орчуулга, CD болгож гаргах</t>
  </si>
  <si>
    <t>Эмнэлгийн мэргэжилтний мэргэжлийн үйл ажиллагаа эрхлэх зөвшөөрлийн шалгалтын сорилыг шинэчлэх</t>
  </si>
  <si>
    <t>Эрүүл мэндийн статистикийн үзүүлэлтийн ном, гарын авлага, сарын мэдээ, товхимол хэвлүүлэх зардал</t>
  </si>
  <si>
    <t>Эрүүл мэндийн салбарт ашиглагдаж байгаа эмнэлгийн тоног төхөөрөмжид шалгалт тохируулга хийхэд нэн шаардлагатай байгаа стандартууд худалдан авах</t>
  </si>
  <si>
    <t>Эмнэлгийн тоног төхөөрөмжид шалгалт тохируулга хийхэд нэн шаардлагатай байгаа стандартыг орчуулах, хянуулах</t>
  </si>
  <si>
    <t xml:space="preserve">Эмнэлгийн тоног төхөөрөмжид шалгалт тохируулга хийх симулятор, анализаторыг эрх бүхий хэмжилзүйн байгууллагаар баталгаажуулалт хийлгэх
</t>
  </si>
  <si>
    <t>ЭМХТ-ийн 2017 онд явуулах ажиллагсдын дотоод болон гадаад сургалтад оролцуулах төсөв</t>
  </si>
  <si>
    <t>ЭМХТ-ийн програм хангамж худалдан авах, шинэчлэхэд шаардлагатай төсөв</t>
  </si>
  <si>
    <t>Эмийн бүртгэл, шинжээчийн ажлын хөлс, ном хэвлэл, сургалтад шаардлагатай төсөв</t>
  </si>
  <si>
    <t>Нэмэлт зардлын дүн</t>
  </si>
  <si>
    <t>Нийт зардлын дүн</t>
  </si>
  <si>
    <r>
      <t>Үндсэн цалин</t>
    </r>
    <r>
      <rPr>
        <sz val="10"/>
        <color rgb="FFFF0000"/>
        <rFont val="Arial"/>
        <family val="2"/>
      </rPr>
      <t xml:space="preserve"> /задаргаа хавсралтаар/</t>
    </r>
  </si>
  <si>
    <r>
      <t>Гэрээт ажлын цалин</t>
    </r>
    <r>
      <rPr>
        <sz val="10"/>
        <color rgb="FFFF0000"/>
        <rFont val="Arial"/>
        <family val="2"/>
      </rPr>
      <t xml:space="preserve"> /задаргаа хавсралтаар/</t>
    </r>
  </si>
  <si>
    <r>
      <t xml:space="preserve">Аудит, баталгаажуулалт зэрэглэл тогтоох үйлчилгээний хөлс (гадаад)-аудитын зардал </t>
    </r>
    <r>
      <rPr>
        <sz val="10"/>
        <color rgb="FFFF0000"/>
        <rFont val="Arial"/>
        <family val="2"/>
      </rPr>
      <t xml:space="preserve"> /гэрээ, тариф/</t>
    </r>
  </si>
  <si>
    <r>
      <t xml:space="preserve">                   Эм </t>
    </r>
    <r>
      <rPr>
        <sz val="10"/>
        <rFont val="Arial"/>
        <family val="2"/>
      </rPr>
      <t>(</t>
    </r>
    <r>
      <rPr>
        <sz val="10"/>
        <color theme="1"/>
        <rFont val="Arial"/>
        <family val="2"/>
      </rPr>
      <t>2014 онд тендерээр худалдаж авсан эмийн зардлыг эм, эмнэлгийн хэрэгсэл, урвалж бодис, оношлуурын мөнгөн дүнгээр салгасан тооцоог хавсаргах)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</si>
</sst>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i/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04">
    <xf numFmtId="0" fontId="0" fillId="0" borderId="0" xfId="0"/>
    <xf numFmtId="0" fontId="2" fillId="0" borderId="0" xfId="0" applyFont="1" applyAlignment="1">
      <alignment vertical="center"/>
    </xf>
    <xf numFmtId="0" fontId="8" fillId="3" borderId="1" xfId="0" applyFont="1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164" fontId="2" fillId="0" borderId="1" xfId="1" applyNumberFormat="1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165" fontId="2" fillId="5" borderId="1" xfId="0" applyNumberFormat="1" applyFont="1" applyFill="1" applyBorder="1" applyAlignment="1">
      <alignment vertical="top"/>
    </xf>
    <xf numFmtId="164" fontId="2" fillId="5" borderId="1" xfId="1" applyNumberFormat="1" applyFont="1" applyFill="1" applyBorder="1" applyAlignment="1">
      <alignment vertical="top"/>
    </xf>
    <xf numFmtId="0" fontId="3" fillId="0" borderId="1" xfId="0" applyFont="1" applyBorder="1" applyAlignment="1">
      <alignment vertical="top"/>
    </xf>
    <xf numFmtId="0" fontId="7" fillId="6" borderId="1" xfId="0" applyFont="1" applyFill="1" applyBorder="1" applyAlignment="1">
      <alignment horizontal="center" vertical="top"/>
    </xf>
    <xf numFmtId="0" fontId="7" fillId="6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/>
    </xf>
    <xf numFmtId="0" fontId="9" fillId="6" borderId="1" xfId="0" applyFont="1" applyFill="1" applyBorder="1" applyAlignment="1">
      <alignment vertical="top" wrapText="1"/>
    </xf>
    <xf numFmtId="164" fontId="2" fillId="0" borderId="3" xfId="1" applyNumberFormat="1" applyFont="1" applyBorder="1" applyAlignment="1">
      <alignment vertical="top"/>
    </xf>
    <xf numFmtId="0" fontId="2" fillId="6" borderId="1" xfId="0" applyFont="1" applyFill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1" applyNumberFormat="1" applyFont="1" applyBorder="1" applyAlignment="1">
      <alignment horizontal="right" vertical="top"/>
    </xf>
    <xf numFmtId="164" fontId="2" fillId="0" borderId="1" xfId="1" applyNumberFormat="1" applyFont="1" applyBorder="1" applyAlignment="1">
      <alignment horizontal="center" vertical="top"/>
    </xf>
    <xf numFmtId="165" fontId="2" fillId="5" borderId="1" xfId="0" applyNumberFormat="1" applyFont="1" applyFill="1" applyBorder="1" applyAlignment="1">
      <alignment horizontal="center" vertical="top"/>
    </xf>
    <xf numFmtId="0" fontId="10" fillId="3" borderId="1" xfId="0" applyFont="1" applyFill="1" applyBorder="1" applyAlignment="1">
      <alignment vertical="top" wrapText="1"/>
    </xf>
    <xf numFmtId="165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/>
    </xf>
    <xf numFmtId="164" fontId="2" fillId="7" borderId="1" xfId="1" applyNumberFormat="1" applyFont="1" applyFill="1" applyBorder="1" applyAlignment="1">
      <alignment vertical="top"/>
    </xf>
    <xf numFmtId="164" fontId="2" fillId="7" borderId="1" xfId="1" applyNumberFormat="1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6" borderId="1" xfId="0" applyFont="1" applyFill="1" applyBorder="1" applyAlignment="1">
      <alignment vertical="top" wrapText="1"/>
    </xf>
    <xf numFmtId="164" fontId="11" fillId="0" borderId="5" xfId="1" applyNumberFormat="1" applyFont="1" applyBorder="1" applyAlignment="1">
      <alignment vertical="top"/>
    </xf>
    <xf numFmtId="165" fontId="7" fillId="8" borderId="1" xfId="0" applyNumberFormat="1" applyFont="1" applyFill="1" applyBorder="1" applyAlignment="1">
      <alignment vertical="top"/>
    </xf>
    <xf numFmtId="165" fontId="3" fillId="0" borderId="1" xfId="0" applyNumberFormat="1" applyFont="1" applyBorder="1" applyAlignment="1">
      <alignment vertical="top"/>
    </xf>
    <xf numFmtId="0" fontId="3" fillId="9" borderId="1" xfId="0" applyFont="1" applyFill="1" applyBorder="1" applyAlignment="1">
      <alignment vertical="top"/>
    </xf>
    <xf numFmtId="165" fontId="3" fillId="9" borderId="1" xfId="0" applyNumberFormat="1" applyFont="1" applyFill="1" applyBorder="1" applyAlignment="1">
      <alignment vertical="top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vertical="top" wrapText="1"/>
    </xf>
    <xf numFmtId="0" fontId="11" fillId="0" borderId="0" xfId="0" applyFont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top"/>
    </xf>
    <xf numFmtId="0" fontId="11" fillId="0" borderId="1" xfId="0" applyFont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textRotation="90" wrapText="1"/>
    </xf>
    <xf numFmtId="0" fontId="11" fillId="2" borderId="1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vertical="top"/>
    </xf>
    <xf numFmtId="0" fontId="11" fillId="3" borderId="1" xfId="0" applyFont="1" applyFill="1" applyBorder="1" applyAlignment="1">
      <alignment vertical="top" wrapText="1"/>
    </xf>
    <xf numFmtId="0" fontId="11" fillId="0" borderId="1" xfId="0" applyFont="1" applyBorder="1" applyAlignment="1">
      <alignment horizontal="center" vertical="top"/>
    </xf>
    <xf numFmtId="164" fontId="11" fillId="0" borderId="1" xfId="1" applyNumberFormat="1" applyFont="1" applyBorder="1" applyAlignment="1">
      <alignment vertical="top"/>
    </xf>
    <xf numFmtId="0" fontId="11" fillId="0" borderId="1" xfId="0" applyFont="1" applyBorder="1" applyAlignment="1">
      <alignment vertical="top"/>
    </xf>
    <xf numFmtId="164" fontId="11" fillId="0" borderId="1" xfId="1" applyNumberFormat="1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164" fontId="11" fillId="0" borderId="1" xfId="1" applyNumberFormat="1" applyFont="1" applyBorder="1" applyAlignment="1">
      <alignment horizontal="right" vertical="top"/>
    </xf>
    <xf numFmtId="164" fontId="3" fillId="0" borderId="0" xfId="1" applyNumberFormat="1" applyFont="1" applyAlignment="1">
      <alignment vertical="top"/>
    </xf>
    <xf numFmtId="164" fontId="11" fillId="3" borderId="1" xfId="1" applyNumberFormat="1" applyFont="1" applyFill="1" applyBorder="1" applyAlignment="1">
      <alignment vertical="top"/>
    </xf>
    <xf numFmtId="164" fontId="11" fillId="3" borderId="1" xfId="1" applyNumberFormat="1" applyFont="1" applyFill="1" applyBorder="1" applyAlignment="1">
      <alignment vertical="top" wrapText="1"/>
    </xf>
    <xf numFmtId="3" fontId="11" fillId="5" borderId="1" xfId="0" applyNumberFormat="1" applyFont="1" applyFill="1" applyBorder="1" applyAlignment="1">
      <alignment vertical="top"/>
    </xf>
    <xf numFmtId="165" fontId="11" fillId="5" borderId="1" xfId="0" applyNumberFormat="1" applyFont="1" applyFill="1" applyBorder="1" applyAlignment="1">
      <alignment vertical="top"/>
    </xf>
    <xf numFmtId="164" fontId="11" fillId="5" borderId="1" xfId="1" applyNumberFormat="1" applyFont="1" applyFill="1" applyBorder="1" applyAlignment="1">
      <alignment vertical="top"/>
    </xf>
    <xf numFmtId="164" fontId="11" fillId="5" borderId="3" xfId="1" applyNumberFormat="1" applyFont="1" applyFill="1" applyBorder="1" applyAlignment="1">
      <alignment vertical="top"/>
    </xf>
    <xf numFmtId="164" fontId="11" fillId="6" borderId="1" xfId="1" applyNumberFormat="1" applyFont="1" applyFill="1" applyBorder="1" applyAlignment="1">
      <alignment vertical="top" wrapText="1"/>
    </xf>
    <xf numFmtId="164" fontId="11" fillId="5" borderId="4" xfId="1" applyNumberFormat="1" applyFont="1" applyFill="1" applyBorder="1" applyAlignment="1">
      <alignment vertical="top"/>
    </xf>
    <xf numFmtId="165" fontId="11" fillId="5" borderId="4" xfId="0" applyNumberFormat="1" applyFont="1" applyFill="1" applyBorder="1" applyAlignment="1">
      <alignment vertical="top"/>
    </xf>
    <xf numFmtId="164" fontId="11" fillId="4" borderId="1" xfId="1" applyNumberFormat="1" applyFont="1" applyFill="1" applyBorder="1" applyAlignment="1">
      <alignment vertical="top" wrapText="1"/>
    </xf>
    <xf numFmtId="164" fontId="11" fillId="6" borderId="1" xfId="1" applyNumberFormat="1" applyFont="1" applyFill="1" applyBorder="1" applyAlignment="1">
      <alignment vertical="top"/>
    </xf>
    <xf numFmtId="0" fontId="11" fillId="6" borderId="1" xfId="0" applyFont="1" applyFill="1" applyBorder="1" applyAlignment="1">
      <alignment vertical="top"/>
    </xf>
    <xf numFmtId="0" fontId="11" fillId="6" borderId="1" xfId="0" applyFont="1" applyFill="1" applyBorder="1" applyAlignment="1">
      <alignment horizontal="center" vertical="top"/>
    </xf>
    <xf numFmtId="0" fontId="11" fillId="0" borderId="1" xfId="0" applyFont="1" applyBorder="1" applyAlignment="1">
      <alignment horizontal="left" vertical="top" wrapText="1"/>
    </xf>
    <xf numFmtId="0" fontId="11" fillId="6" borderId="1" xfId="0" applyFont="1" applyFill="1" applyBorder="1" applyAlignment="1">
      <alignment vertical="top" wrapText="1"/>
    </xf>
    <xf numFmtId="165" fontId="11" fillId="0" borderId="1" xfId="0" applyNumberFormat="1" applyFont="1" applyBorder="1" applyAlignment="1">
      <alignment horizontal="right" vertical="top"/>
    </xf>
    <xf numFmtId="0" fontId="11" fillId="7" borderId="1" xfId="0" applyFont="1" applyFill="1" applyBorder="1" applyAlignment="1">
      <alignment horizontal="center" vertical="top"/>
    </xf>
    <xf numFmtId="165" fontId="11" fillId="4" borderId="1" xfId="0" applyNumberFormat="1" applyFont="1" applyFill="1" applyBorder="1" applyAlignment="1">
      <alignment vertical="top"/>
    </xf>
    <xf numFmtId="165" fontId="11" fillId="5" borderId="6" xfId="0" applyNumberFormat="1" applyFont="1" applyFill="1" applyBorder="1" applyAlignment="1">
      <alignment vertical="top"/>
    </xf>
    <xf numFmtId="0" fontId="11" fillId="8" borderId="1" xfId="2" applyFont="1" applyFill="1" applyBorder="1" applyAlignment="1">
      <alignment vertical="top" wrapText="1"/>
    </xf>
    <xf numFmtId="165" fontId="11" fillId="8" borderId="3" xfId="0" applyNumberFormat="1" applyFont="1" applyFill="1" applyBorder="1" applyAlignment="1">
      <alignment vertical="top"/>
    </xf>
    <xf numFmtId="165" fontId="11" fillId="8" borderId="1" xfId="0" applyNumberFormat="1" applyFont="1" applyFill="1" applyBorder="1" applyAlignment="1">
      <alignment vertical="top"/>
    </xf>
    <xf numFmtId="164" fontId="11" fillId="8" borderId="1" xfId="1" applyNumberFormat="1" applyFont="1" applyFill="1" applyBorder="1" applyAlignment="1">
      <alignment vertical="top"/>
    </xf>
    <xf numFmtId="165" fontId="11" fillId="8" borderId="7" xfId="0" applyNumberFormat="1" applyFont="1" applyFill="1" applyBorder="1" applyAlignment="1">
      <alignment vertical="top" wrapText="1"/>
    </xf>
    <xf numFmtId="164" fontId="11" fillId="8" borderId="1" xfId="1" applyNumberFormat="1" applyFont="1" applyFill="1" applyBorder="1" applyAlignment="1">
      <alignment vertical="top" wrapText="1"/>
    </xf>
    <xf numFmtId="0" fontId="11" fillId="8" borderId="1" xfId="0" applyFont="1" applyFill="1" applyBorder="1" applyAlignment="1">
      <alignment vertical="top"/>
    </xf>
    <xf numFmtId="0" fontId="12" fillId="8" borderId="0" xfId="0" applyFont="1" applyFill="1" applyBorder="1" applyAlignment="1">
      <alignment vertical="top" wrapText="1"/>
    </xf>
    <xf numFmtId="0" fontId="12" fillId="8" borderId="1" xfId="0" applyFont="1" applyFill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3" fillId="9" borderId="1" xfId="0" applyFont="1" applyFill="1" applyBorder="1" applyAlignment="1">
      <alignment horizontal="center" vertical="top"/>
    </xf>
    <xf numFmtId="0" fontId="2" fillId="6" borderId="2" xfId="0" applyFont="1" applyFill="1" applyBorder="1" applyAlignment="1">
      <alignment horizontal="left" vertical="top" wrapText="1"/>
    </xf>
    <xf numFmtId="0" fontId="2" fillId="6" borderId="3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7" borderId="2" xfId="0" applyFont="1" applyFill="1" applyBorder="1" applyAlignment="1">
      <alignment horizontal="left" vertical="top" wrapText="1"/>
    </xf>
    <xf numFmtId="0" fontId="2" fillId="7" borderId="3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0" fontId="7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top" textRotation="90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%20on%20tusuv/New%20folder/Tusviin%20tusul-2017on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snegt-1 нэгтгэл "/>
      <sheetName val="husnegt-2 орон тоо"/>
      <sheetName val="husnegt-3 tsalin"/>
      <sheetName val="bichig hereg"/>
      <sheetName val="bagaj technik avah"/>
      <sheetName val="tavilga avah"/>
      <sheetName val="baga unetei turgen elegdeh"/>
      <sheetName val="Hudulmur hamgaalal"/>
      <sheetName val="Ursgal zasvar"/>
      <sheetName val="orlogo, zarlaga"/>
      <sheetName val="haruul hamgaalalt"/>
      <sheetName val="nemelt"/>
      <sheetName val="Turiin_san_surgalt"/>
      <sheetName val="tetgemj, shagnal"/>
      <sheetName val="dotood alban tomilolt"/>
      <sheetName val="TT-iin zasvar"/>
      <sheetName val="auto zasvar"/>
      <sheetName val="дотоод сургалт"/>
      <sheetName val="programm hangamj "/>
    </sheetNames>
    <sheetDataSet>
      <sheetData sheetId="0"/>
      <sheetData sheetId="1"/>
      <sheetData sheetId="2">
        <row r="89">
          <cell r="K89">
            <v>115276.81200000001</v>
          </cell>
          <cell r="O89">
            <v>999651.63277824072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78"/>
  <sheetViews>
    <sheetView tabSelected="1" workbookViewId="0">
      <selection activeCell="N10" sqref="N10"/>
    </sheetView>
  </sheetViews>
  <sheetFormatPr defaultRowHeight="12.75" x14ac:dyDescent="0.2"/>
  <cols>
    <col min="1" max="1" width="4.42578125" style="37" customWidth="1"/>
    <col min="2" max="2" width="6.28515625" style="89" customWidth="1"/>
    <col min="3" max="3" width="30" style="37" customWidth="1"/>
    <col min="4" max="4" width="13.42578125" style="37" hidden="1" customWidth="1"/>
    <col min="5" max="5" width="12" style="37" hidden="1" customWidth="1"/>
    <col min="6" max="6" width="15.5703125" style="37" customWidth="1"/>
    <col min="7" max="8" width="11.85546875" style="37" bestFit="1" customWidth="1"/>
    <col min="9" max="9" width="12" style="37" customWidth="1"/>
    <col min="10" max="10" width="12.5703125" style="37" customWidth="1"/>
    <col min="11" max="11" width="11.85546875" style="37" customWidth="1"/>
    <col min="12" max="16384" width="9.140625" style="37"/>
  </cols>
  <sheetData>
    <row r="1" spans="1:11" x14ac:dyDescent="0.2">
      <c r="A1" s="1" t="s">
        <v>0</v>
      </c>
      <c r="B1" s="33"/>
      <c r="C1" s="34"/>
      <c r="D1" s="35"/>
      <c r="E1" s="35"/>
      <c r="F1" s="35"/>
      <c r="G1" s="35"/>
      <c r="H1" s="35"/>
      <c r="I1" s="35"/>
      <c r="J1" s="35"/>
      <c r="K1" s="36"/>
    </row>
    <row r="2" spans="1:11" x14ac:dyDescent="0.2">
      <c r="A2" s="33"/>
      <c r="B2" s="33"/>
      <c r="C2" s="1" t="s">
        <v>1</v>
      </c>
      <c r="D2" s="35"/>
      <c r="E2" s="35"/>
      <c r="F2" s="35"/>
      <c r="G2" s="35"/>
      <c r="H2" s="35"/>
      <c r="I2" s="35"/>
      <c r="J2" s="35"/>
      <c r="K2" s="36"/>
    </row>
    <row r="3" spans="1:11" x14ac:dyDescent="0.2">
      <c r="A3" s="33"/>
      <c r="B3" s="98"/>
      <c r="C3" s="98"/>
      <c r="D3" s="98"/>
      <c r="E3" s="35"/>
      <c r="F3" s="35"/>
      <c r="G3" s="35"/>
      <c r="H3" s="35"/>
      <c r="I3" s="35"/>
      <c r="J3" s="35"/>
      <c r="K3" s="38" t="s">
        <v>2</v>
      </c>
    </row>
    <row r="4" spans="1:11" s="39" customFormat="1" x14ac:dyDescent="0.25">
      <c r="A4" s="99" t="s">
        <v>3</v>
      </c>
      <c r="B4" s="100" t="s">
        <v>4</v>
      </c>
      <c r="C4" s="101" t="s">
        <v>5</v>
      </c>
      <c r="D4" s="102" t="s">
        <v>6</v>
      </c>
      <c r="E4" s="102"/>
      <c r="F4" s="102"/>
      <c r="G4" s="102"/>
      <c r="H4" s="102"/>
      <c r="I4" s="102"/>
      <c r="J4" s="102"/>
      <c r="K4" s="102"/>
    </row>
    <row r="5" spans="1:11" s="39" customFormat="1" x14ac:dyDescent="0.25">
      <c r="A5" s="99"/>
      <c r="B5" s="100"/>
      <c r="C5" s="101"/>
      <c r="D5" s="103">
        <v>2015</v>
      </c>
      <c r="E5" s="103"/>
      <c r="F5" s="101">
        <v>2016</v>
      </c>
      <c r="G5" s="101"/>
      <c r="H5" s="101">
        <v>2017</v>
      </c>
      <c r="I5" s="101"/>
      <c r="J5" s="101"/>
      <c r="K5" s="101" t="s">
        <v>7</v>
      </c>
    </row>
    <row r="6" spans="1:11" s="39" customFormat="1" ht="38.25" x14ac:dyDescent="0.25">
      <c r="A6" s="99"/>
      <c r="B6" s="100"/>
      <c r="C6" s="101"/>
      <c r="D6" s="40" t="s">
        <v>8</v>
      </c>
      <c r="E6" s="40" t="s">
        <v>9</v>
      </c>
      <c r="F6" s="40" t="s">
        <v>8</v>
      </c>
      <c r="G6" s="40" t="s">
        <v>10</v>
      </c>
      <c r="H6" s="40" t="s">
        <v>11</v>
      </c>
      <c r="I6" s="81" t="s">
        <v>12</v>
      </c>
      <c r="J6" s="40" t="s">
        <v>13</v>
      </c>
      <c r="K6" s="101"/>
    </row>
    <row r="7" spans="1:11" s="39" customFormat="1" x14ac:dyDescent="0.25">
      <c r="A7" s="41"/>
      <c r="B7" s="82"/>
      <c r="C7" s="42">
        <v>1</v>
      </c>
      <c r="D7" s="42">
        <v>2</v>
      </c>
      <c r="E7" s="42">
        <v>3</v>
      </c>
      <c r="F7" s="42">
        <v>4</v>
      </c>
      <c r="G7" s="42">
        <v>5</v>
      </c>
      <c r="H7" s="42">
        <v>6</v>
      </c>
      <c r="I7" s="42">
        <v>7</v>
      </c>
      <c r="J7" s="42">
        <v>8</v>
      </c>
      <c r="K7" s="42">
        <v>11</v>
      </c>
    </row>
    <row r="8" spans="1:11" s="39" customFormat="1" ht="25.5" x14ac:dyDescent="0.25">
      <c r="A8" s="43">
        <v>1</v>
      </c>
      <c r="B8" s="83">
        <v>1</v>
      </c>
      <c r="C8" s="2" t="s">
        <v>14</v>
      </c>
      <c r="D8" s="44"/>
      <c r="E8" s="44"/>
      <c r="F8" s="44"/>
      <c r="G8" s="44"/>
      <c r="H8" s="44"/>
      <c r="I8" s="44"/>
      <c r="J8" s="44"/>
      <c r="K8" s="45"/>
    </row>
    <row r="9" spans="1:11" s="39" customFormat="1" ht="25.5" x14ac:dyDescent="0.25">
      <c r="A9" s="46">
        <f t="shared" ref="A9:A43" si="0">A8+1</f>
        <v>2</v>
      </c>
      <c r="B9" s="84">
        <v>1.1000000000000001</v>
      </c>
      <c r="C9" s="3" t="s">
        <v>15</v>
      </c>
      <c r="D9" s="47">
        <v>54</v>
      </c>
      <c r="E9" s="48">
        <v>54</v>
      </c>
      <c r="F9" s="47">
        <v>75</v>
      </c>
      <c r="G9" s="39">
        <v>75</v>
      </c>
      <c r="H9" s="47">
        <v>75</v>
      </c>
      <c r="I9" s="47"/>
      <c r="J9" s="47">
        <v>75</v>
      </c>
      <c r="K9" s="49"/>
    </row>
    <row r="10" spans="1:11" s="39" customFormat="1" ht="38.25" x14ac:dyDescent="0.25">
      <c r="A10" s="46">
        <f t="shared" si="0"/>
        <v>3</v>
      </c>
      <c r="B10" s="84">
        <f>+B9+0.1</f>
        <v>1.2000000000000002</v>
      </c>
      <c r="C10" s="50" t="s">
        <v>16</v>
      </c>
      <c r="D10" s="47">
        <v>64</v>
      </c>
      <c r="E10" s="48">
        <v>60</v>
      </c>
      <c r="F10" s="47">
        <v>75</v>
      </c>
      <c r="G10" s="47">
        <v>75</v>
      </c>
      <c r="H10" s="47">
        <v>75</v>
      </c>
      <c r="I10" s="47"/>
      <c r="J10" s="47">
        <v>75</v>
      </c>
      <c r="K10" s="49"/>
    </row>
    <row r="11" spans="1:11" s="39" customFormat="1" ht="25.5" x14ac:dyDescent="0.25">
      <c r="A11" s="46">
        <f t="shared" si="0"/>
        <v>4</v>
      </c>
      <c r="B11" s="84">
        <f t="shared" ref="B11:B14" si="1">+B10+0.1</f>
        <v>1.3000000000000003</v>
      </c>
      <c r="C11" s="50" t="s">
        <v>227</v>
      </c>
      <c r="D11" s="51">
        <v>568448.6</v>
      </c>
      <c r="E11" s="52">
        <v>568448.6</v>
      </c>
      <c r="F11" s="51">
        <v>627545.19999999995</v>
      </c>
      <c r="G11" s="47">
        <f>+F11-L11</f>
        <v>627545.19999999995</v>
      </c>
      <c r="H11" s="47">
        <f>+'[1]husnegt-3 tsalin'!O89</f>
        <v>999651.63277824072</v>
      </c>
      <c r="I11" s="47"/>
      <c r="J11" s="47">
        <v>996588.4</v>
      </c>
      <c r="K11" s="49"/>
    </row>
    <row r="12" spans="1:11" s="39" customFormat="1" ht="25.5" x14ac:dyDescent="0.25">
      <c r="A12" s="46">
        <f t="shared" si="0"/>
        <v>5</v>
      </c>
      <c r="B12" s="84">
        <f t="shared" si="1"/>
        <v>1.4000000000000004</v>
      </c>
      <c r="C12" s="50" t="s">
        <v>228</v>
      </c>
      <c r="D12" s="47">
        <v>0</v>
      </c>
      <c r="E12" s="48">
        <v>0</v>
      </c>
      <c r="F12" s="47">
        <v>0</v>
      </c>
      <c r="G12" s="47">
        <v>0</v>
      </c>
      <c r="H12" s="47">
        <v>0</v>
      </c>
      <c r="I12" s="47"/>
      <c r="J12" s="47"/>
      <c r="K12" s="49"/>
    </row>
    <row r="13" spans="1:11" s="39" customFormat="1" x14ac:dyDescent="0.25">
      <c r="A13" s="46">
        <f t="shared" si="0"/>
        <v>6</v>
      </c>
      <c r="B13" s="84">
        <f t="shared" si="1"/>
        <v>1.5000000000000004</v>
      </c>
      <c r="C13" s="50" t="s">
        <v>17</v>
      </c>
      <c r="D13" s="51">
        <v>93510.9</v>
      </c>
      <c r="E13" s="47">
        <v>93510.9</v>
      </c>
      <c r="F13" s="51">
        <v>101826.9</v>
      </c>
      <c r="G13" s="47">
        <f>+F13-L13</f>
        <v>101826.9</v>
      </c>
      <c r="H13" s="47">
        <f>+'[1]husnegt-3 tsalin'!K89</f>
        <v>115276.81200000001</v>
      </c>
      <c r="I13" s="47"/>
      <c r="J13" s="47">
        <v>113901.6</v>
      </c>
      <c r="K13" s="49"/>
    </row>
    <row r="14" spans="1:11" s="39" customFormat="1" ht="51" x14ac:dyDescent="0.25">
      <c r="A14" s="46">
        <f t="shared" si="0"/>
        <v>7</v>
      </c>
      <c r="B14" s="84">
        <f t="shared" si="1"/>
        <v>1.6000000000000005</v>
      </c>
      <c r="C14" s="3" t="s">
        <v>18</v>
      </c>
      <c r="D14" s="47"/>
      <c r="E14" s="48"/>
      <c r="F14" s="47"/>
      <c r="G14" s="47"/>
      <c r="H14" s="47"/>
      <c r="I14" s="47"/>
      <c r="J14" s="47"/>
      <c r="K14" s="49"/>
    </row>
    <row r="15" spans="1:11" s="39" customFormat="1" ht="25.5" x14ac:dyDescent="0.25">
      <c r="A15" s="46">
        <f t="shared" si="0"/>
        <v>8</v>
      </c>
      <c r="B15" s="84">
        <f>+B14+0.1</f>
        <v>1.7000000000000006</v>
      </c>
      <c r="C15" s="50" t="s">
        <v>19</v>
      </c>
      <c r="D15" s="51">
        <v>72815.8</v>
      </c>
      <c r="E15" s="47">
        <v>72815.8</v>
      </c>
      <c r="F15" s="51">
        <v>80230.8</v>
      </c>
      <c r="G15" s="47">
        <f>+F15-L15</f>
        <v>80230.8</v>
      </c>
      <c r="H15" s="47">
        <f>+H11*0.12</f>
        <v>119958.19593338888</v>
      </c>
      <c r="I15" s="47"/>
      <c r="J15" s="47">
        <f>J11*0.11</f>
        <v>109624.724</v>
      </c>
      <c r="K15" s="49"/>
    </row>
    <row r="16" spans="1:11" s="39" customFormat="1" x14ac:dyDescent="0.25">
      <c r="A16" s="46">
        <f t="shared" si="0"/>
        <v>9</v>
      </c>
      <c r="B16" s="93" t="s">
        <v>20</v>
      </c>
      <c r="C16" s="94"/>
      <c r="D16" s="4">
        <f>D15+D13+D11</f>
        <v>734775.3</v>
      </c>
      <c r="E16" s="4">
        <v>734775.3</v>
      </c>
      <c r="F16" s="4">
        <f>F15+F13+F11</f>
        <v>809602.89999999991</v>
      </c>
      <c r="G16" s="4">
        <f>G15+G13+G11</f>
        <v>809602.89999999991</v>
      </c>
      <c r="H16" s="4">
        <f>H15+H13+H11</f>
        <v>1234886.6407116295</v>
      </c>
      <c r="I16" s="47"/>
      <c r="J16" s="4">
        <v>1230080.6000000001</v>
      </c>
      <c r="K16" s="49"/>
    </row>
    <row r="17" spans="1:11" s="39" customFormat="1" x14ac:dyDescent="0.25">
      <c r="A17" s="43">
        <f t="shared" si="0"/>
        <v>10</v>
      </c>
      <c r="B17" s="83">
        <v>2</v>
      </c>
      <c r="C17" s="2" t="s">
        <v>21</v>
      </c>
      <c r="D17" s="53"/>
      <c r="E17" s="44"/>
      <c r="F17" s="53"/>
      <c r="G17" s="53"/>
      <c r="H17" s="53"/>
      <c r="I17" s="53"/>
      <c r="J17" s="53"/>
      <c r="K17" s="54"/>
    </row>
    <row r="18" spans="1:11" s="39" customFormat="1" x14ac:dyDescent="0.25">
      <c r="A18" s="46">
        <f t="shared" si="0"/>
        <v>11</v>
      </c>
      <c r="B18" s="84">
        <f>+B17+0.1</f>
        <v>2.1</v>
      </c>
      <c r="C18" s="50" t="s">
        <v>22</v>
      </c>
      <c r="D18" s="47">
        <v>8</v>
      </c>
      <c r="E18" s="55">
        <v>8</v>
      </c>
      <c r="F18" s="47">
        <v>8</v>
      </c>
      <c r="G18" s="47">
        <v>8</v>
      </c>
      <c r="H18" s="47">
        <v>8</v>
      </c>
      <c r="I18" s="47"/>
      <c r="J18" s="47">
        <v>8</v>
      </c>
      <c r="K18" s="49"/>
    </row>
    <row r="19" spans="1:11" s="39" customFormat="1" ht="25.5" x14ac:dyDescent="0.25">
      <c r="A19" s="46">
        <f t="shared" si="0"/>
        <v>12</v>
      </c>
      <c r="B19" s="84">
        <f t="shared" ref="B19:B24" si="2">+B18+0.1</f>
        <v>2.2000000000000002</v>
      </c>
      <c r="C19" s="50" t="s">
        <v>23</v>
      </c>
      <c r="D19" s="47">
        <v>202</v>
      </c>
      <c r="E19" s="56">
        <v>202</v>
      </c>
      <c r="F19" s="47">
        <v>202</v>
      </c>
      <c r="G19" s="47">
        <v>202</v>
      </c>
      <c r="H19" s="47">
        <v>202</v>
      </c>
      <c r="I19" s="47"/>
      <c r="J19" s="47">
        <v>202</v>
      </c>
      <c r="K19" s="49"/>
    </row>
    <row r="20" spans="1:11" s="39" customFormat="1" x14ac:dyDescent="0.25">
      <c r="A20" s="46">
        <f t="shared" si="0"/>
        <v>13</v>
      </c>
      <c r="B20" s="84">
        <f t="shared" si="2"/>
        <v>2.3000000000000003</v>
      </c>
      <c r="C20" s="5" t="s">
        <v>24</v>
      </c>
      <c r="D20" s="47">
        <v>734</v>
      </c>
      <c r="E20" s="56">
        <v>734</v>
      </c>
      <c r="F20" s="47">
        <v>734</v>
      </c>
      <c r="G20" s="47">
        <v>734</v>
      </c>
      <c r="H20" s="47">
        <v>31000</v>
      </c>
      <c r="I20" s="47"/>
      <c r="J20" s="47">
        <v>31000</v>
      </c>
      <c r="K20" s="49"/>
    </row>
    <row r="21" spans="1:11" s="39" customFormat="1" x14ac:dyDescent="0.25">
      <c r="A21" s="46">
        <f t="shared" si="0"/>
        <v>14</v>
      </c>
      <c r="B21" s="84">
        <f t="shared" si="2"/>
        <v>2.4000000000000004</v>
      </c>
      <c r="C21" s="50" t="s">
        <v>25</v>
      </c>
      <c r="D21" s="47">
        <v>54</v>
      </c>
      <c r="E21" s="56">
        <v>54</v>
      </c>
      <c r="F21" s="47">
        <v>54</v>
      </c>
      <c r="G21" s="47">
        <v>54</v>
      </c>
      <c r="H21" s="47">
        <v>54</v>
      </c>
      <c r="I21" s="47"/>
      <c r="J21" s="47">
        <v>54</v>
      </c>
      <c r="K21" s="49"/>
    </row>
    <row r="22" spans="1:11" s="39" customFormat="1" ht="25.5" x14ac:dyDescent="0.25">
      <c r="A22" s="46">
        <f t="shared" si="0"/>
        <v>15</v>
      </c>
      <c r="B22" s="84">
        <f t="shared" si="2"/>
        <v>2.5000000000000004</v>
      </c>
      <c r="C22" s="50" t="s">
        <v>26</v>
      </c>
      <c r="D22" s="47">
        <v>294</v>
      </c>
      <c r="E22" s="56">
        <v>294</v>
      </c>
      <c r="F22" s="47">
        <v>294</v>
      </c>
      <c r="G22" s="47">
        <v>294</v>
      </c>
      <c r="H22" s="47">
        <v>294</v>
      </c>
      <c r="I22" s="47"/>
      <c r="J22" s="47">
        <v>294</v>
      </c>
      <c r="K22" s="49"/>
    </row>
    <row r="23" spans="1:11" s="39" customFormat="1" ht="25.5" x14ac:dyDescent="0.25">
      <c r="A23" s="46">
        <f t="shared" si="0"/>
        <v>16</v>
      </c>
      <c r="B23" s="84">
        <f t="shared" si="2"/>
        <v>2.6000000000000005</v>
      </c>
      <c r="C23" s="5" t="s">
        <v>27</v>
      </c>
      <c r="D23" s="57">
        <v>8340</v>
      </c>
      <c r="E23" s="56">
        <v>8000</v>
      </c>
      <c r="F23" s="57">
        <v>8340</v>
      </c>
      <c r="G23" s="57">
        <v>8340</v>
      </c>
      <c r="H23" s="57">
        <v>8340</v>
      </c>
      <c r="I23" s="47"/>
      <c r="J23" s="57">
        <v>8340</v>
      </c>
      <c r="K23" s="49"/>
    </row>
    <row r="24" spans="1:11" s="39" customFormat="1" ht="25.5" x14ac:dyDescent="0.25">
      <c r="A24" s="46">
        <f t="shared" si="0"/>
        <v>17</v>
      </c>
      <c r="B24" s="84">
        <f t="shared" si="2"/>
        <v>2.7000000000000006</v>
      </c>
      <c r="C24" s="5" t="s">
        <v>28</v>
      </c>
      <c r="D24" s="47">
        <f>D25-D23</f>
        <v>4592.2999999999993</v>
      </c>
      <c r="E24" s="56">
        <v>4004.2</v>
      </c>
      <c r="F24" s="47">
        <f>F25-F23</f>
        <v>2574</v>
      </c>
      <c r="G24" s="47">
        <v>1659</v>
      </c>
      <c r="H24" s="47">
        <v>4500</v>
      </c>
      <c r="I24" s="47"/>
      <c r="J24" s="47">
        <v>4500</v>
      </c>
      <c r="K24" s="49"/>
    </row>
    <row r="25" spans="1:11" s="39" customFormat="1" x14ac:dyDescent="0.25">
      <c r="A25" s="46">
        <f t="shared" si="0"/>
        <v>18</v>
      </c>
      <c r="B25" s="93" t="s">
        <v>29</v>
      </c>
      <c r="C25" s="94"/>
      <c r="D25" s="4">
        <v>12932.3</v>
      </c>
      <c r="E25" s="6">
        <v>12004.21</v>
      </c>
      <c r="F25" s="4">
        <v>10914</v>
      </c>
      <c r="G25" s="4">
        <f>+F25-L25</f>
        <v>10914</v>
      </c>
      <c r="H25" s="4">
        <f>H24+H23+H20</f>
        <v>43840</v>
      </c>
      <c r="I25" s="4"/>
      <c r="J25" s="4">
        <f>J24+J23+J20</f>
        <v>43840</v>
      </c>
      <c r="K25" s="49"/>
    </row>
    <row r="26" spans="1:11" s="39" customFormat="1" x14ac:dyDescent="0.25">
      <c r="A26" s="43">
        <f t="shared" si="0"/>
        <v>19</v>
      </c>
      <c r="B26" s="83">
        <v>3</v>
      </c>
      <c r="C26" s="2" t="s">
        <v>30</v>
      </c>
      <c r="D26" s="53"/>
      <c r="E26" s="44"/>
      <c r="F26" s="53"/>
      <c r="G26" s="53"/>
      <c r="H26" s="53"/>
      <c r="I26" s="53"/>
      <c r="J26" s="53"/>
      <c r="K26" s="54"/>
    </row>
    <row r="27" spans="1:11" s="39" customFormat="1" ht="38.25" x14ac:dyDescent="0.25">
      <c r="A27" s="46">
        <f t="shared" si="0"/>
        <v>20</v>
      </c>
      <c r="B27" s="84">
        <f>+B26+0.1</f>
        <v>3.1</v>
      </c>
      <c r="C27" s="50" t="s">
        <v>31</v>
      </c>
      <c r="D27" s="57">
        <v>192.4</v>
      </c>
      <c r="E27" s="56">
        <v>192.4</v>
      </c>
      <c r="F27" s="57">
        <v>192.4</v>
      </c>
      <c r="G27" s="57">
        <v>192.4</v>
      </c>
      <c r="H27" s="57">
        <v>192.4</v>
      </c>
      <c r="I27" s="47"/>
      <c r="J27" s="57">
        <v>192.4</v>
      </c>
      <c r="K27" s="49"/>
    </row>
    <row r="28" spans="1:11" s="39" customFormat="1" ht="38.25" x14ac:dyDescent="0.25">
      <c r="A28" s="46">
        <f t="shared" si="0"/>
        <v>21</v>
      </c>
      <c r="B28" s="84">
        <f t="shared" ref="B28:B29" si="3">+B27+0.1</f>
        <v>3.2</v>
      </c>
      <c r="C28" s="50" t="s">
        <v>32</v>
      </c>
      <c r="D28" s="57">
        <v>60.1</v>
      </c>
      <c r="E28" s="56">
        <v>60.1</v>
      </c>
      <c r="F28" s="57">
        <v>60.1</v>
      </c>
      <c r="G28" s="57">
        <v>60.1</v>
      </c>
      <c r="H28" s="57">
        <v>60.1</v>
      </c>
      <c r="I28" s="57"/>
      <c r="J28" s="57">
        <v>60.1</v>
      </c>
      <c r="K28" s="49"/>
    </row>
    <row r="29" spans="1:11" s="39" customFormat="1" x14ac:dyDescent="0.25">
      <c r="A29" s="46">
        <f t="shared" si="0"/>
        <v>22</v>
      </c>
      <c r="B29" s="84">
        <f t="shared" si="3"/>
        <v>3.3000000000000003</v>
      </c>
      <c r="C29" s="50" t="s">
        <v>33</v>
      </c>
      <c r="D29" s="57">
        <v>79.8</v>
      </c>
      <c r="E29" s="56">
        <v>79.8</v>
      </c>
      <c r="F29" s="57">
        <v>79.8</v>
      </c>
      <c r="G29" s="57">
        <v>79.8</v>
      </c>
      <c r="H29" s="57">
        <v>128.5</v>
      </c>
      <c r="I29" s="47"/>
      <c r="J29" s="57">
        <v>128.5</v>
      </c>
      <c r="K29" s="49"/>
    </row>
    <row r="30" spans="1:11" s="39" customFormat="1" ht="25.5" x14ac:dyDescent="0.25">
      <c r="A30" s="46">
        <f t="shared" si="0"/>
        <v>23</v>
      </c>
      <c r="B30" s="84">
        <f>+B29+0.1</f>
        <v>3.4000000000000004</v>
      </c>
      <c r="C30" s="50" t="s">
        <v>34</v>
      </c>
      <c r="D30" s="57">
        <v>0</v>
      </c>
      <c r="E30" s="56">
        <v>0</v>
      </c>
      <c r="F30" s="57">
        <v>0</v>
      </c>
      <c r="G30" s="57">
        <v>0</v>
      </c>
      <c r="H30" s="57">
        <v>0</v>
      </c>
      <c r="I30" s="47"/>
      <c r="J30" s="57">
        <v>0</v>
      </c>
      <c r="K30" s="49"/>
    </row>
    <row r="31" spans="1:11" s="39" customFormat="1" x14ac:dyDescent="0.25">
      <c r="A31" s="46">
        <f t="shared" si="0"/>
        <v>24</v>
      </c>
      <c r="B31" s="93" t="s">
        <v>35</v>
      </c>
      <c r="C31" s="94"/>
      <c r="D31" s="7">
        <v>42316</v>
      </c>
      <c r="E31" s="6">
        <v>33516.591</v>
      </c>
      <c r="F31" s="7">
        <v>25000</v>
      </c>
      <c r="G31" s="4">
        <f>+F31-L31</f>
        <v>25000</v>
      </c>
      <c r="H31" s="4">
        <v>28000</v>
      </c>
      <c r="I31" s="47"/>
      <c r="J31" s="4">
        <v>28000</v>
      </c>
      <c r="K31" s="49"/>
    </row>
    <row r="32" spans="1:11" s="39" customFormat="1" x14ac:dyDescent="0.25">
      <c r="A32" s="43">
        <f t="shared" si="0"/>
        <v>25</v>
      </c>
      <c r="B32" s="83">
        <v>4</v>
      </c>
      <c r="C32" s="2" t="s">
        <v>36</v>
      </c>
      <c r="D32" s="53"/>
      <c r="E32" s="44"/>
      <c r="F32" s="53"/>
      <c r="G32" s="53"/>
      <c r="H32" s="53"/>
      <c r="I32" s="53"/>
      <c r="J32" s="53"/>
      <c r="K32" s="54"/>
    </row>
    <row r="33" spans="1:11" s="39" customFormat="1" ht="25.5" x14ac:dyDescent="0.25">
      <c r="A33" s="46">
        <f t="shared" si="0"/>
        <v>26</v>
      </c>
      <c r="B33" s="84">
        <v>4.0999999999999996</v>
      </c>
      <c r="C33" s="50" t="s">
        <v>37</v>
      </c>
      <c r="D33" s="57">
        <v>0</v>
      </c>
      <c r="E33" s="56">
        <v>0</v>
      </c>
      <c r="F33" s="57">
        <v>0</v>
      </c>
      <c r="G33" s="57">
        <v>0</v>
      </c>
      <c r="H33" s="57">
        <v>0</v>
      </c>
      <c r="I33" s="8"/>
      <c r="J33" s="58">
        <v>0</v>
      </c>
      <c r="K33" s="49"/>
    </row>
    <row r="34" spans="1:11" s="39" customFormat="1" ht="38.25" x14ac:dyDescent="0.25">
      <c r="A34" s="46">
        <f t="shared" si="0"/>
        <v>27</v>
      </c>
      <c r="B34" s="84">
        <v>4.2</v>
      </c>
      <c r="C34" s="50" t="s">
        <v>32</v>
      </c>
      <c r="D34" s="57">
        <v>0</v>
      </c>
      <c r="E34" s="56">
        <v>0</v>
      </c>
      <c r="F34" s="57">
        <v>0</v>
      </c>
      <c r="G34" s="57">
        <v>0</v>
      </c>
      <c r="H34" s="57">
        <v>0</v>
      </c>
      <c r="I34" s="8"/>
      <c r="J34" s="58">
        <v>0</v>
      </c>
      <c r="K34" s="49"/>
    </row>
    <row r="35" spans="1:11" s="39" customFormat="1" x14ac:dyDescent="0.25">
      <c r="A35" s="46">
        <f t="shared" si="0"/>
        <v>28</v>
      </c>
      <c r="B35" s="84">
        <v>4.3</v>
      </c>
      <c r="C35" s="50" t="s">
        <v>38</v>
      </c>
      <c r="D35" s="57"/>
      <c r="E35" s="56"/>
      <c r="F35" s="57"/>
      <c r="G35" s="57"/>
      <c r="H35" s="57"/>
      <c r="I35" s="8"/>
      <c r="J35" s="58"/>
      <c r="K35" s="49"/>
    </row>
    <row r="36" spans="1:11" s="39" customFormat="1" x14ac:dyDescent="0.25">
      <c r="A36" s="46">
        <f t="shared" si="0"/>
        <v>29</v>
      </c>
      <c r="B36" s="84">
        <v>4.4000000000000004</v>
      </c>
      <c r="C36" s="50" t="s">
        <v>39</v>
      </c>
      <c r="D36" s="57">
        <v>8</v>
      </c>
      <c r="E36" s="56">
        <v>8</v>
      </c>
      <c r="F36" s="57">
        <v>8</v>
      </c>
      <c r="G36" s="57">
        <v>8</v>
      </c>
      <c r="H36" s="57">
        <v>8</v>
      </c>
      <c r="I36" s="8"/>
      <c r="J36" s="58">
        <v>8</v>
      </c>
      <c r="K36" s="49"/>
    </row>
    <row r="37" spans="1:11" s="39" customFormat="1" ht="25.5" x14ac:dyDescent="0.25">
      <c r="A37" s="46">
        <f t="shared" si="0"/>
        <v>30</v>
      </c>
      <c r="B37" s="84">
        <v>4.5</v>
      </c>
      <c r="C37" s="5" t="s">
        <v>40</v>
      </c>
      <c r="D37" s="57">
        <v>19100</v>
      </c>
      <c r="E37" s="56">
        <v>19100</v>
      </c>
      <c r="F37" s="57">
        <v>19100</v>
      </c>
      <c r="G37" s="57">
        <v>19100</v>
      </c>
      <c r="H37" s="57">
        <v>19100</v>
      </c>
      <c r="I37" s="8"/>
      <c r="J37" s="58">
        <v>19100</v>
      </c>
      <c r="K37" s="49"/>
    </row>
    <row r="38" spans="1:11" s="39" customFormat="1" ht="38.25" x14ac:dyDescent="0.25">
      <c r="A38" s="46">
        <f t="shared" si="0"/>
        <v>31</v>
      </c>
      <c r="B38" s="84">
        <v>4.5999999999999996</v>
      </c>
      <c r="C38" s="50" t="s">
        <v>41</v>
      </c>
      <c r="D38" s="57">
        <v>5392</v>
      </c>
      <c r="E38" s="56">
        <v>5392</v>
      </c>
      <c r="F38" s="57">
        <v>5392</v>
      </c>
      <c r="G38" s="57">
        <v>5392</v>
      </c>
      <c r="H38" s="57">
        <v>5392</v>
      </c>
      <c r="I38" s="8"/>
      <c r="J38" s="58">
        <v>5392</v>
      </c>
      <c r="K38" s="49"/>
    </row>
    <row r="39" spans="1:11" s="39" customFormat="1" ht="38.25" x14ac:dyDescent="0.25">
      <c r="A39" s="46">
        <f t="shared" si="0"/>
        <v>32</v>
      </c>
      <c r="B39" s="84">
        <v>4.7</v>
      </c>
      <c r="C39" s="50" t="s">
        <v>32</v>
      </c>
      <c r="D39" s="57">
        <v>0</v>
      </c>
      <c r="E39" s="56">
        <v>0</v>
      </c>
      <c r="F39" s="57">
        <v>0</v>
      </c>
      <c r="G39" s="57">
        <v>0</v>
      </c>
      <c r="H39" s="57">
        <v>0</v>
      </c>
      <c r="I39" s="8"/>
      <c r="J39" s="58">
        <v>0</v>
      </c>
      <c r="K39" s="49"/>
    </row>
    <row r="40" spans="1:11" s="39" customFormat="1" ht="25.5" x14ac:dyDescent="0.25">
      <c r="A40" s="46">
        <f t="shared" si="0"/>
        <v>33</v>
      </c>
      <c r="B40" s="84">
        <v>4.8</v>
      </c>
      <c r="C40" s="50" t="s">
        <v>42</v>
      </c>
      <c r="D40" s="57">
        <v>20886</v>
      </c>
      <c r="E40" s="56">
        <v>20886</v>
      </c>
      <c r="F40" s="57">
        <v>20886</v>
      </c>
      <c r="G40" s="57">
        <v>20886</v>
      </c>
      <c r="H40" s="57">
        <v>27692</v>
      </c>
      <c r="I40" s="8"/>
      <c r="J40" s="58">
        <v>27692</v>
      </c>
      <c r="K40" s="49"/>
    </row>
    <row r="41" spans="1:11" s="39" customFormat="1" x14ac:dyDescent="0.25">
      <c r="A41" s="46">
        <f t="shared" si="0"/>
        <v>34</v>
      </c>
      <c r="B41" s="84">
        <v>4.9000000000000004</v>
      </c>
      <c r="C41" s="50" t="s">
        <v>39</v>
      </c>
      <c r="D41" s="57">
        <v>8</v>
      </c>
      <c r="E41" s="56">
        <v>8</v>
      </c>
      <c r="F41" s="57">
        <v>8</v>
      </c>
      <c r="G41" s="57">
        <v>8</v>
      </c>
      <c r="H41" s="57">
        <v>8</v>
      </c>
      <c r="I41" s="8"/>
      <c r="J41" s="58">
        <v>8</v>
      </c>
      <c r="K41" s="49"/>
    </row>
    <row r="42" spans="1:11" s="39" customFormat="1" ht="25.5" x14ac:dyDescent="0.25">
      <c r="A42" s="46">
        <f t="shared" si="0"/>
        <v>35</v>
      </c>
      <c r="B42" s="85">
        <v>4.0999999999999996</v>
      </c>
      <c r="C42" s="5" t="s">
        <v>43</v>
      </c>
      <c r="D42" s="57">
        <v>31776.6</v>
      </c>
      <c r="E42" s="56">
        <v>31776.6</v>
      </c>
      <c r="F42" s="57">
        <v>31776.6</v>
      </c>
      <c r="G42" s="57">
        <v>31776.6</v>
      </c>
      <c r="H42" s="57">
        <v>31776.6</v>
      </c>
      <c r="I42" s="8"/>
      <c r="J42" s="58">
        <v>31776.6</v>
      </c>
      <c r="K42" s="49"/>
    </row>
    <row r="43" spans="1:11" s="39" customFormat="1" ht="38.25" x14ac:dyDescent="0.25">
      <c r="A43" s="9">
        <f t="shared" si="0"/>
        <v>36</v>
      </c>
      <c r="B43" s="85">
        <v>4.1100000000000003</v>
      </c>
      <c r="C43" s="10" t="s">
        <v>44</v>
      </c>
      <c r="D43" s="57">
        <v>0</v>
      </c>
      <c r="E43" s="56">
        <v>0</v>
      </c>
      <c r="F43" s="57">
        <v>0</v>
      </c>
      <c r="G43" s="57">
        <v>0</v>
      </c>
      <c r="H43" s="57">
        <v>0</v>
      </c>
      <c r="I43" s="11"/>
      <c r="J43" s="58">
        <v>0</v>
      </c>
      <c r="K43" s="59"/>
    </row>
    <row r="44" spans="1:11" s="39" customFormat="1" ht="38.25" x14ac:dyDescent="0.25">
      <c r="A44" s="9"/>
      <c r="B44" s="85">
        <v>4.12</v>
      </c>
      <c r="C44" s="10" t="s">
        <v>32</v>
      </c>
      <c r="D44" s="57">
        <v>0</v>
      </c>
      <c r="E44" s="56">
        <v>0</v>
      </c>
      <c r="F44" s="57">
        <v>0</v>
      </c>
      <c r="G44" s="57">
        <v>0</v>
      </c>
      <c r="H44" s="57">
        <v>0</v>
      </c>
      <c r="I44" s="11"/>
      <c r="J44" s="58">
        <v>0</v>
      </c>
      <c r="K44" s="59"/>
    </row>
    <row r="45" spans="1:11" s="39" customFormat="1" x14ac:dyDescent="0.25">
      <c r="A45" s="9">
        <f>A43+1</f>
        <v>37</v>
      </c>
      <c r="B45" s="85">
        <v>4.13</v>
      </c>
      <c r="C45" s="10" t="s">
        <v>45</v>
      </c>
      <c r="D45" s="57">
        <v>0</v>
      </c>
      <c r="E45" s="56">
        <v>0</v>
      </c>
      <c r="F45" s="57">
        <v>0</v>
      </c>
      <c r="G45" s="57">
        <v>0</v>
      </c>
      <c r="H45" s="57">
        <v>0</v>
      </c>
      <c r="I45" s="11"/>
      <c r="J45" s="58">
        <v>0</v>
      </c>
      <c r="K45" s="59"/>
    </row>
    <row r="46" spans="1:11" s="39" customFormat="1" x14ac:dyDescent="0.25">
      <c r="A46" s="9">
        <f t="shared" ref="A46:A97" si="4">A45+1</f>
        <v>38</v>
      </c>
      <c r="B46" s="85">
        <v>4.1399999999999997</v>
      </c>
      <c r="C46" s="10" t="s">
        <v>46</v>
      </c>
      <c r="D46" s="57">
        <v>0</v>
      </c>
      <c r="E46" s="56">
        <v>0</v>
      </c>
      <c r="F46" s="57">
        <v>0</v>
      </c>
      <c r="G46" s="57">
        <v>0</v>
      </c>
      <c r="H46" s="57">
        <v>0</v>
      </c>
      <c r="I46" s="11"/>
      <c r="J46" s="58">
        <v>0</v>
      </c>
      <c r="K46" s="59"/>
    </row>
    <row r="47" spans="1:11" s="39" customFormat="1" ht="25.5" x14ac:dyDescent="0.25">
      <c r="A47" s="9">
        <f t="shared" si="4"/>
        <v>39</v>
      </c>
      <c r="B47" s="85">
        <v>4.1500000000000004</v>
      </c>
      <c r="C47" s="12" t="s">
        <v>47</v>
      </c>
      <c r="D47" s="57">
        <v>0</v>
      </c>
      <c r="E47" s="56">
        <v>0</v>
      </c>
      <c r="F47" s="57">
        <v>0</v>
      </c>
      <c r="G47" s="57">
        <v>0</v>
      </c>
      <c r="H47" s="57">
        <v>0</v>
      </c>
      <c r="I47" s="11"/>
      <c r="J47" s="58">
        <v>0</v>
      </c>
      <c r="K47" s="59"/>
    </row>
    <row r="48" spans="1:11" s="39" customFormat="1" ht="38.25" x14ac:dyDescent="0.25">
      <c r="A48" s="9">
        <f t="shared" si="4"/>
        <v>40</v>
      </c>
      <c r="B48" s="85">
        <v>4.16</v>
      </c>
      <c r="C48" s="10" t="s">
        <v>48</v>
      </c>
      <c r="D48" s="57">
        <v>0</v>
      </c>
      <c r="E48" s="56">
        <v>0</v>
      </c>
      <c r="F48" s="57">
        <v>0</v>
      </c>
      <c r="G48" s="57">
        <v>0</v>
      </c>
      <c r="H48" s="57">
        <v>0</v>
      </c>
      <c r="I48" s="11"/>
      <c r="J48" s="58">
        <v>0</v>
      </c>
      <c r="K48" s="59"/>
    </row>
    <row r="49" spans="1:11" s="39" customFormat="1" ht="38.25" x14ac:dyDescent="0.25">
      <c r="A49" s="9">
        <f t="shared" si="4"/>
        <v>41</v>
      </c>
      <c r="B49" s="85">
        <v>4.17</v>
      </c>
      <c r="C49" s="10" t="s">
        <v>32</v>
      </c>
      <c r="D49" s="57">
        <v>0</v>
      </c>
      <c r="E49" s="56">
        <v>0</v>
      </c>
      <c r="F49" s="57">
        <v>0</v>
      </c>
      <c r="G49" s="57">
        <v>0</v>
      </c>
      <c r="H49" s="57">
        <v>0</v>
      </c>
      <c r="I49" s="11"/>
      <c r="J49" s="58">
        <v>0</v>
      </c>
      <c r="K49" s="59"/>
    </row>
    <row r="50" spans="1:11" s="39" customFormat="1" x14ac:dyDescent="0.25">
      <c r="A50" s="9">
        <f t="shared" si="4"/>
        <v>42</v>
      </c>
      <c r="B50" s="85">
        <v>4.18</v>
      </c>
      <c r="C50" s="10" t="s">
        <v>49</v>
      </c>
      <c r="D50" s="57">
        <v>0</v>
      </c>
      <c r="E50" s="56">
        <v>0</v>
      </c>
      <c r="F50" s="57">
        <v>0</v>
      </c>
      <c r="G50" s="57">
        <v>0</v>
      </c>
      <c r="H50" s="57">
        <v>0</v>
      </c>
      <c r="I50" s="11"/>
      <c r="J50" s="58">
        <v>0</v>
      </c>
      <c r="K50" s="59"/>
    </row>
    <row r="51" spans="1:11" s="39" customFormat="1" x14ac:dyDescent="0.25">
      <c r="A51" s="9">
        <f t="shared" si="4"/>
        <v>43</v>
      </c>
      <c r="B51" s="85">
        <v>4.1900000000000004</v>
      </c>
      <c r="C51" s="10" t="s">
        <v>46</v>
      </c>
      <c r="D51" s="57">
        <v>0</v>
      </c>
      <c r="E51" s="56">
        <v>0</v>
      </c>
      <c r="F51" s="57">
        <v>0</v>
      </c>
      <c r="G51" s="57">
        <v>0</v>
      </c>
      <c r="H51" s="57">
        <v>0</v>
      </c>
      <c r="I51" s="11"/>
      <c r="J51" s="58">
        <v>0</v>
      </c>
      <c r="K51" s="59"/>
    </row>
    <row r="52" spans="1:11" s="39" customFormat="1" ht="25.5" x14ac:dyDescent="0.25">
      <c r="A52" s="9">
        <f t="shared" si="4"/>
        <v>44</v>
      </c>
      <c r="B52" s="85">
        <v>4.2</v>
      </c>
      <c r="C52" s="12" t="s">
        <v>50</v>
      </c>
      <c r="D52" s="57">
        <v>0</v>
      </c>
      <c r="E52" s="56">
        <v>0</v>
      </c>
      <c r="F52" s="57">
        <v>0</v>
      </c>
      <c r="G52" s="57">
        <v>0</v>
      </c>
      <c r="H52" s="57">
        <v>0</v>
      </c>
      <c r="I52" s="11"/>
      <c r="J52" s="58">
        <v>0</v>
      </c>
      <c r="K52" s="59"/>
    </row>
    <row r="53" spans="1:11" s="39" customFormat="1" ht="38.25" x14ac:dyDescent="0.25">
      <c r="A53" s="46">
        <f t="shared" si="4"/>
        <v>45</v>
      </c>
      <c r="B53" s="85">
        <v>4.21</v>
      </c>
      <c r="C53" s="50" t="s">
        <v>51</v>
      </c>
      <c r="D53" s="60">
        <v>118.5</v>
      </c>
      <c r="E53" s="61">
        <v>118.5</v>
      </c>
      <c r="F53" s="60">
        <v>118.5</v>
      </c>
      <c r="G53" s="60">
        <v>118.5</v>
      </c>
      <c r="H53" s="60">
        <v>118.5</v>
      </c>
      <c r="I53" s="8"/>
      <c r="J53" s="58">
        <v>118.5</v>
      </c>
      <c r="K53" s="49"/>
    </row>
    <row r="54" spans="1:11" s="39" customFormat="1" ht="25.5" x14ac:dyDescent="0.25">
      <c r="A54" s="46">
        <f t="shared" si="4"/>
        <v>46</v>
      </c>
      <c r="B54" s="85">
        <v>4.22</v>
      </c>
      <c r="C54" s="50" t="s">
        <v>52</v>
      </c>
      <c r="D54" s="57">
        <v>18241</v>
      </c>
      <c r="E54" s="56">
        <v>18241</v>
      </c>
      <c r="F54" s="57">
        <v>18241</v>
      </c>
      <c r="G54" s="57">
        <v>18241</v>
      </c>
      <c r="H54" s="57">
        <v>18241</v>
      </c>
      <c r="I54" s="8"/>
      <c r="J54" s="58">
        <v>18241</v>
      </c>
      <c r="K54" s="49"/>
    </row>
    <row r="55" spans="1:11" s="39" customFormat="1" ht="25.5" x14ac:dyDescent="0.25">
      <c r="A55" s="46">
        <f t="shared" si="4"/>
        <v>47</v>
      </c>
      <c r="B55" s="85">
        <v>4.2300000000000004</v>
      </c>
      <c r="C55" s="5" t="s">
        <v>53</v>
      </c>
      <c r="D55" s="57">
        <v>6465.3</v>
      </c>
      <c r="E55" s="56">
        <v>6465.3</v>
      </c>
      <c r="F55" s="57">
        <v>6465.3</v>
      </c>
      <c r="G55" s="57">
        <v>6465.3</v>
      </c>
      <c r="H55" s="57">
        <v>6465.3</v>
      </c>
      <c r="I55" s="8"/>
      <c r="J55" s="58">
        <v>6465.3</v>
      </c>
      <c r="K55" s="49"/>
    </row>
    <row r="56" spans="1:11" s="39" customFormat="1" x14ac:dyDescent="0.25">
      <c r="A56" s="46">
        <f t="shared" si="4"/>
        <v>48</v>
      </c>
      <c r="B56" s="93" t="s">
        <v>54</v>
      </c>
      <c r="C56" s="94"/>
      <c r="D56" s="4">
        <v>26763.3</v>
      </c>
      <c r="E56" s="4">
        <v>20647.257000000001</v>
      </c>
      <c r="F56" s="4">
        <v>30777.8</v>
      </c>
      <c r="G56" s="4">
        <f>+F56-L56</f>
        <v>30777.8</v>
      </c>
      <c r="H56" s="4">
        <v>40000</v>
      </c>
      <c r="I56" s="8"/>
      <c r="J56" s="13">
        <v>40000</v>
      </c>
      <c r="K56" s="49"/>
    </row>
    <row r="57" spans="1:11" s="39" customFormat="1" x14ac:dyDescent="0.25">
      <c r="A57" s="43">
        <f t="shared" si="4"/>
        <v>49</v>
      </c>
      <c r="B57" s="83">
        <v>5</v>
      </c>
      <c r="C57" s="2" t="s">
        <v>55</v>
      </c>
      <c r="D57" s="53"/>
      <c r="E57" s="44"/>
      <c r="F57" s="53"/>
      <c r="G57" s="53"/>
      <c r="H57" s="53"/>
      <c r="I57" s="53"/>
      <c r="J57" s="53"/>
      <c r="K57" s="54"/>
    </row>
    <row r="58" spans="1:11" s="39" customFormat="1" ht="25.5" x14ac:dyDescent="0.25">
      <c r="A58" s="46">
        <f t="shared" si="4"/>
        <v>50</v>
      </c>
      <c r="B58" s="84">
        <v>5.0999999999999996</v>
      </c>
      <c r="C58" s="50" t="s">
        <v>56</v>
      </c>
      <c r="D58" s="47">
        <v>4</v>
      </c>
      <c r="E58" s="56">
        <v>11</v>
      </c>
      <c r="F58" s="47">
        <v>4</v>
      </c>
      <c r="G58" s="47">
        <v>4</v>
      </c>
      <c r="H58" s="47">
        <v>5</v>
      </c>
      <c r="I58" s="47"/>
      <c r="J58" s="47">
        <v>5</v>
      </c>
      <c r="K58" s="49"/>
    </row>
    <row r="59" spans="1:11" s="39" customFormat="1" ht="25.5" x14ac:dyDescent="0.25">
      <c r="A59" s="46">
        <f t="shared" si="4"/>
        <v>51</v>
      </c>
      <c r="B59" s="84">
        <v>5.2</v>
      </c>
      <c r="C59" s="50" t="s">
        <v>57</v>
      </c>
      <c r="D59" s="47">
        <v>1</v>
      </c>
      <c r="E59" s="56">
        <v>8</v>
      </c>
      <c r="F59" s="47">
        <v>1</v>
      </c>
      <c r="G59" s="47">
        <v>1</v>
      </c>
      <c r="H59" s="47">
        <v>1</v>
      </c>
      <c r="I59" s="47"/>
      <c r="J59" s="47">
        <v>1</v>
      </c>
      <c r="K59" s="49"/>
    </row>
    <row r="60" spans="1:11" s="39" customFormat="1" x14ac:dyDescent="0.25">
      <c r="A60" s="46">
        <f t="shared" si="4"/>
        <v>52</v>
      </c>
      <c r="B60" s="84">
        <v>5.3</v>
      </c>
      <c r="C60" s="50" t="s">
        <v>58</v>
      </c>
      <c r="D60" s="47">
        <v>3</v>
      </c>
      <c r="E60" s="56">
        <v>3</v>
      </c>
      <c r="F60" s="47">
        <v>3</v>
      </c>
      <c r="G60" s="47">
        <v>3</v>
      </c>
      <c r="H60" s="47">
        <v>3</v>
      </c>
      <c r="I60" s="47"/>
      <c r="J60" s="47">
        <v>3</v>
      </c>
      <c r="K60" s="49"/>
    </row>
    <row r="61" spans="1:11" s="39" customFormat="1" x14ac:dyDescent="0.25">
      <c r="A61" s="46">
        <f t="shared" si="4"/>
        <v>53</v>
      </c>
      <c r="B61" s="84">
        <v>5.4</v>
      </c>
      <c r="C61" s="50" t="s">
        <v>59</v>
      </c>
      <c r="D61" s="47">
        <v>0</v>
      </c>
      <c r="E61" s="55">
        <v>0</v>
      </c>
      <c r="F61" s="47">
        <v>0</v>
      </c>
      <c r="G61" s="47">
        <v>0</v>
      </c>
      <c r="H61" s="47">
        <v>0</v>
      </c>
      <c r="I61" s="47"/>
      <c r="J61" s="47">
        <v>0</v>
      </c>
      <c r="K61" s="49"/>
    </row>
    <row r="62" spans="1:11" s="39" customFormat="1" x14ac:dyDescent="0.25">
      <c r="A62" s="46">
        <f t="shared" si="4"/>
        <v>54</v>
      </c>
      <c r="B62" s="84">
        <v>5.5</v>
      </c>
      <c r="C62" s="50" t="s">
        <v>60</v>
      </c>
      <c r="D62" s="47">
        <v>0</v>
      </c>
      <c r="E62" s="55">
        <v>0</v>
      </c>
      <c r="F62" s="47">
        <v>0</v>
      </c>
      <c r="G62" s="47">
        <v>0</v>
      </c>
      <c r="H62" s="47">
        <v>0</v>
      </c>
      <c r="I62" s="47"/>
      <c r="J62" s="47">
        <v>0</v>
      </c>
      <c r="K62" s="49"/>
    </row>
    <row r="63" spans="1:11" s="39" customFormat="1" ht="25.5" x14ac:dyDescent="0.25">
      <c r="A63" s="46">
        <f t="shared" si="4"/>
        <v>55</v>
      </c>
      <c r="B63" s="84">
        <v>5.6</v>
      </c>
      <c r="C63" s="50" t="s">
        <v>61</v>
      </c>
      <c r="D63" s="47">
        <v>80000</v>
      </c>
      <c r="E63" s="56">
        <v>133200</v>
      </c>
      <c r="F63" s="47">
        <v>80000</v>
      </c>
      <c r="G63" s="47">
        <v>80000</v>
      </c>
      <c r="H63" s="47">
        <v>80000</v>
      </c>
      <c r="I63" s="47"/>
      <c r="J63" s="47">
        <v>80000</v>
      </c>
      <c r="K63" s="49"/>
    </row>
    <row r="64" spans="1:11" s="39" customFormat="1" ht="25.5" x14ac:dyDescent="0.25">
      <c r="A64" s="46">
        <f t="shared" si="4"/>
        <v>56</v>
      </c>
      <c r="B64" s="84">
        <v>5.7</v>
      </c>
      <c r="C64" s="50" t="s">
        <v>57</v>
      </c>
      <c r="D64" s="47">
        <v>50000</v>
      </c>
      <c r="E64" s="56">
        <v>120000</v>
      </c>
      <c r="F64" s="47">
        <v>50000</v>
      </c>
      <c r="G64" s="47">
        <v>50000</v>
      </c>
      <c r="H64" s="47">
        <v>50000</v>
      </c>
      <c r="I64" s="47"/>
      <c r="J64" s="47">
        <v>50000</v>
      </c>
      <c r="K64" s="49"/>
    </row>
    <row r="65" spans="1:11" s="39" customFormat="1" x14ac:dyDescent="0.25">
      <c r="A65" s="46">
        <f t="shared" si="4"/>
        <v>57</v>
      </c>
      <c r="B65" s="84">
        <v>5.8</v>
      </c>
      <c r="C65" s="50" t="s">
        <v>58</v>
      </c>
      <c r="D65" s="47">
        <v>20000</v>
      </c>
      <c r="E65" s="56">
        <v>13200</v>
      </c>
      <c r="F65" s="47">
        <v>20000</v>
      </c>
      <c r="G65" s="47">
        <v>20000</v>
      </c>
      <c r="H65" s="47">
        <v>20000</v>
      </c>
      <c r="I65" s="47"/>
      <c r="J65" s="47">
        <v>20000</v>
      </c>
      <c r="K65" s="49"/>
    </row>
    <row r="66" spans="1:11" s="39" customFormat="1" x14ac:dyDescent="0.25">
      <c r="A66" s="46">
        <f t="shared" si="4"/>
        <v>58</v>
      </c>
      <c r="B66" s="84">
        <v>5.9</v>
      </c>
      <c r="C66" s="50" t="s">
        <v>59</v>
      </c>
      <c r="D66" s="47"/>
      <c r="E66" s="56">
        <v>0</v>
      </c>
      <c r="F66" s="47"/>
      <c r="G66" s="47"/>
      <c r="H66" s="47"/>
      <c r="I66" s="47"/>
      <c r="J66" s="47"/>
      <c r="K66" s="49"/>
    </row>
    <row r="67" spans="1:11" s="39" customFormat="1" x14ac:dyDescent="0.25">
      <c r="A67" s="46">
        <f t="shared" si="4"/>
        <v>59</v>
      </c>
      <c r="B67" s="84">
        <v>5.0999999999999996</v>
      </c>
      <c r="C67" s="50" t="s">
        <v>60</v>
      </c>
      <c r="D67" s="47"/>
      <c r="E67" s="56">
        <v>0</v>
      </c>
      <c r="F67" s="47"/>
      <c r="G67" s="47"/>
      <c r="H67" s="47"/>
      <c r="I67" s="47"/>
      <c r="J67" s="47"/>
      <c r="K67" s="49"/>
    </row>
    <row r="68" spans="1:11" s="39" customFormat="1" ht="25.5" x14ac:dyDescent="0.25">
      <c r="A68" s="46">
        <f t="shared" si="4"/>
        <v>60</v>
      </c>
      <c r="B68" s="84">
        <v>5.1100000000000003</v>
      </c>
      <c r="C68" s="50" t="s">
        <v>62</v>
      </c>
      <c r="D68" s="47">
        <v>250000</v>
      </c>
      <c r="E68" s="56">
        <v>399600</v>
      </c>
      <c r="F68" s="47">
        <v>250000</v>
      </c>
      <c r="G68" s="47">
        <v>250000</v>
      </c>
      <c r="H68" s="47">
        <v>250000</v>
      </c>
      <c r="I68" s="47"/>
      <c r="J68" s="47">
        <v>250000</v>
      </c>
      <c r="K68" s="49"/>
    </row>
    <row r="69" spans="1:11" s="39" customFormat="1" ht="25.5" x14ac:dyDescent="0.25">
      <c r="A69" s="46">
        <f t="shared" si="4"/>
        <v>61</v>
      </c>
      <c r="B69" s="84">
        <v>5.12</v>
      </c>
      <c r="C69" s="50" t="s">
        <v>57</v>
      </c>
      <c r="D69" s="47">
        <v>80000</v>
      </c>
      <c r="E69" s="56">
        <v>360000</v>
      </c>
      <c r="F69" s="47">
        <v>80000</v>
      </c>
      <c r="G69" s="47">
        <v>80000</v>
      </c>
      <c r="H69" s="47">
        <v>80000</v>
      </c>
      <c r="I69" s="47"/>
      <c r="J69" s="47">
        <v>80000</v>
      </c>
      <c r="K69" s="49"/>
    </row>
    <row r="70" spans="1:11" s="39" customFormat="1" x14ac:dyDescent="0.25">
      <c r="A70" s="46">
        <f t="shared" si="4"/>
        <v>62</v>
      </c>
      <c r="B70" s="84">
        <v>5.13</v>
      </c>
      <c r="C70" s="50" t="s">
        <v>58</v>
      </c>
      <c r="D70" s="47"/>
      <c r="E70" s="56">
        <v>39600</v>
      </c>
      <c r="F70" s="47"/>
      <c r="G70" s="47"/>
      <c r="H70" s="47"/>
      <c r="I70" s="47"/>
      <c r="J70" s="47"/>
      <c r="K70" s="49"/>
    </row>
    <row r="71" spans="1:11" s="39" customFormat="1" x14ac:dyDescent="0.25">
      <c r="A71" s="46">
        <f t="shared" si="4"/>
        <v>63</v>
      </c>
      <c r="B71" s="84">
        <v>5.14</v>
      </c>
      <c r="C71" s="50" t="s">
        <v>59</v>
      </c>
      <c r="D71" s="47"/>
      <c r="E71" s="56">
        <v>0</v>
      </c>
      <c r="F71" s="47"/>
      <c r="G71" s="47"/>
      <c r="H71" s="47"/>
      <c r="I71" s="47"/>
      <c r="J71" s="47"/>
      <c r="K71" s="49"/>
    </row>
    <row r="72" spans="1:11" s="39" customFormat="1" x14ac:dyDescent="0.25">
      <c r="A72" s="46">
        <f t="shared" si="4"/>
        <v>64</v>
      </c>
      <c r="B72" s="84">
        <v>5.15</v>
      </c>
      <c r="C72" s="50" t="s">
        <v>60</v>
      </c>
      <c r="D72" s="47"/>
      <c r="E72" s="56">
        <v>0</v>
      </c>
      <c r="F72" s="47"/>
      <c r="G72" s="47"/>
      <c r="H72" s="47"/>
      <c r="I72" s="47"/>
      <c r="J72" s="47"/>
      <c r="K72" s="49"/>
    </row>
    <row r="73" spans="1:11" s="39" customFormat="1" ht="25.5" x14ac:dyDescent="0.25">
      <c r="A73" s="46">
        <f t="shared" si="4"/>
        <v>65</v>
      </c>
      <c r="B73" s="84">
        <v>5.16</v>
      </c>
      <c r="C73" s="50" t="s">
        <v>63</v>
      </c>
      <c r="D73" s="47">
        <v>20</v>
      </c>
      <c r="E73" s="56">
        <v>20</v>
      </c>
      <c r="F73" s="47">
        <v>20</v>
      </c>
      <c r="G73" s="47">
        <v>20</v>
      </c>
      <c r="H73" s="47">
        <v>20</v>
      </c>
      <c r="I73" s="47"/>
      <c r="J73" s="47">
        <v>20</v>
      </c>
      <c r="K73" s="49"/>
    </row>
    <row r="74" spans="1:11" s="39" customFormat="1" ht="25.5" x14ac:dyDescent="0.25">
      <c r="A74" s="46">
        <f t="shared" si="4"/>
        <v>66</v>
      </c>
      <c r="B74" s="84">
        <v>5.17</v>
      </c>
      <c r="C74" s="50" t="s">
        <v>57</v>
      </c>
      <c r="D74" s="47">
        <v>22</v>
      </c>
      <c r="E74" s="56">
        <v>22</v>
      </c>
      <c r="F74" s="47">
        <v>22</v>
      </c>
      <c r="G74" s="47">
        <v>22</v>
      </c>
      <c r="H74" s="47">
        <v>22</v>
      </c>
      <c r="I74" s="47"/>
      <c r="J74" s="47">
        <v>22</v>
      </c>
      <c r="K74" s="49"/>
    </row>
    <row r="75" spans="1:11" s="39" customFormat="1" x14ac:dyDescent="0.25">
      <c r="A75" s="46">
        <f t="shared" si="4"/>
        <v>67</v>
      </c>
      <c r="B75" s="84">
        <v>5.1800000000000104</v>
      </c>
      <c r="C75" s="50" t="s">
        <v>58</v>
      </c>
      <c r="D75" s="47">
        <v>26</v>
      </c>
      <c r="E75" s="56">
        <v>16</v>
      </c>
      <c r="F75" s="47">
        <v>26</v>
      </c>
      <c r="G75" s="47">
        <v>26</v>
      </c>
      <c r="H75" s="47">
        <v>26</v>
      </c>
      <c r="I75" s="47"/>
      <c r="J75" s="47">
        <v>26</v>
      </c>
      <c r="K75" s="49"/>
    </row>
    <row r="76" spans="1:11" s="39" customFormat="1" x14ac:dyDescent="0.25">
      <c r="A76" s="46">
        <f t="shared" si="4"/>
        <v>68</v>
      </c>
      <c r="B76" s="84">
        <v>5.1900000000000102</v>
      </c>
      <c r="C76" s="50" t="s">
        <v>59</v>
      </c>
      <c r="D76" s="47">
        <v>0</v>
      </c>
      <c r="E76" s="56">
        <v>0</v>
      </c>
      <c r="F76" s="47">
        <v>0</v>
      </c>
      <c r="G76" s="47">
        <v>0</v>
      </c>
      <c r="H76" s="47">
        <v>0</v>
      </c>
      <c r="I76" s="47"/>
      <c r="J76" s="47">
        <v>0</v>
      </c>
      <c r="K76" s="49"/>
    </row>
    <row r="77" spans="1:11" s="39" customFormat="1" x14ac:dyDescent="0.25">
      <c r="A77" s="46">
        <f t="shared" si="4"/>
        <v>69</v>
      </c>
      <c r="B77" s="84">
        <v>5.2000000000000099</v>
      </c>
      <c r="C77" s="50" t="s">
        <v>60</v>
      </c>
      <c r="D77" s="47">
        <v>0</v>
      </c>
      <c r="E77" s="56">
        <v>0</v>
      </c>
      <c r="F77" s="47">
        <v>0</v>
      </c>
      <c r="G77" s="47">
        <v>0</v>
      </c>
      <c r="H77" s="47">
        <v>0</v>
      </c>
      <c r="I77" s="47"/>
      <c r="J77" s="47">
        <v>0</v>
      </c>
      <c r="K77" s="49"/>
    </row>
    <row r="78" spans="1:11" s="39" customFormat="1" ht="25.5" x14ac:dyDescent="0.25">
      <c r="A78" s="46">
        <f t="shared" si="4"/>
        <v>70</v>
      </c>
      <c r="B78" s="84">
        <v>5.2100000000000097</v>
      </c>
      <c r="C78" s="50" t="s">
        <v>64</v>
      </c>
      <c r="D78" s="47">
        <v>4</v>
      </c>
      <c r="E78" s="56">
        <v>29.3</v>
      </c>
      <c r="F78" s="47">
        <v>4</v>
      </c>
      <c r="G78" s="47">
        <v>4</v>
      </c>
      <c r="H78" s="47">
        <v>8</v>
      </c>
      <c r="I78" s="47"/>
      <c r="J78" s="47">
        <v>8</v>
      </c>
      <c r="K78" s="49"/>
    </row>
    <row r="79" spans="1:11" s="39" customFormat="1" ht="25.5" x14ac:dyDescent="0.25">
      <c r="A79" s="46">
        <f t="shared" si="4"/>
        <v>71</v>
      </c>
      <c r="B79" s="84">
        <v>5.2200000000000104</v>
      </c>
      <c r="C79" s="50" t="s">
        <v>57</v>
      </c>
      <c r="D79" s="47">
        <v>3.5</v>
      </c>
      <c r="E79" s="56">
        <v>23</v>
      </c>
      <c r="F79" s="47">
        <v>3.5</v>
      </c>
      <c r="G79" s="47">
        <v>3.5</v>
      </c>
      <c r="H79" s="47">
        <v>3.5</v>
      </c>
      <c r="I79" s="47"/>
      <c r="J79" s="47">
        <v>3.5</v>
      </c>
      <c r="K79" s="49"/>
    </row>
    <row r="80" spans="1:11" s="39" customFormat="1" x14ac:dyDescent="0.25">
      <c r="A80" s="46">
        <f t="shared" si="4"/>
        <v>72</v>
      </c>
      <c r="B80" s="84">
        <v>5.2300000000000102</v>
      </c>
      <c r="C80" s="50" t="s">
        <v>58</v>
      </c>
      <c r="D80" s="47">
        <v>1.5</v>
      </c>
      <c r="E80" s="56">
        <v>6.3</v>
      </c>
      <c r="F80" s="47">
        <v>1.5</v>
      </c>
      <c r="G80" s="47">
        <v>1.5</v>
      </c>
      <c r="H80" s="47">
        <v>1.5</v>
      </c>
      <c r="I80" s="47"/>
      <c r="J80" s="47">
        <v>1.5</v>
      </c>
      <c r="K80" s="49"/>
    </row>
    <row r="81" spans="1:11" s="39" customFormat="1" x14ac:dyDescent="0.25">
      <c r="A81" s="46">
        <f t="shared" si="4"/>
        <v>73</v>
      </c>
      <c r="B81" s="84">
        <v>5.24000000000001</v>
      </c>
      <c r="C81" s="50" t="s">
        <v>59</v>
      </c>
      <c r="D81" s="47">
        <v>0</v>
      </c>
      <c r="E81" s="56">
        <v>0</v>
      </c>
      <c r="F81" s="47">
        <v>0</v>
      </c>
      <c r="G81" s="47">
        <v>0</v>
      </c>
      <c r="H81" s="47">
        <v>0</v>
      </c>
      <c r="I81" s="47"/>
      <c r="J81" s="47">
        <v>0</v>
      </c>
      <c r="K81" s="49"/>
    </row>
    <row r="82" spans="1:11" s="39" customFormat="1" x14ac:dyDescent="0.25">
      <c r="A82" s="46">
        <f t="shared" si="4"/>
        <v>74</v>
      </c>
      <c r="B82" s="84">
        <v>5.2500000000000098</v>
      </c>
      <c r="C82" s="50" t="s">
        <v>60</v>
      </c>
      <c r="D82" s="47">
        <v>0</v>
      </c>
      <c r="E82" s="56">
        <v>0</v>
      </c>
      <c r="F82" s="47">
        <v>0</v>
      </c>
      <c r="G82" s="47">
        <v>0</v>
      </c>
      <c r="H82" s="47">
        <v>0</v>
      </c>
      <c r="I82" s="47"/>
      <c r="J82" s="47">
        <v>0</v>
      </c>
      <c r="K82" s="49"/>
    </row>
    <row r="83" spans="1:11" s="39" customFormat="1" x14ac:dyDescent="0.25">
      <c r="A83" s="46">
        <f t="shared" si="4"/>
        <v>75</v>
      </c>
      <c r="B83" s="84">
        <v>5.2600000000000096</v>
      </c>
      <c r="C83" s="50" t="s">
        <v>65</v>
      </c>
      <c r="D83" s="47">
        <v>1850</v>
      </c>
      <c r="E83" s="56">
        <v>1850</v>
      </c>
      <c r="F83" s="47">
        <v>1850</v>
      </c>
      <c r="G83" s="47">
        <v>1850</v>
      </c>
      <c r="H83" s="47">
        <v>1850</v>
      </c>
      <c r="I83" s="47"/>
      <c r="J83" s="47">
        <v>1850</v>
      </c>
      <c r="K83" s="49"/>
    </row>
    <row r="84" spans="1:11" s="39" customFormat="1" ht="25.5" x14ac:dyDescent="0.25">
      <c r="A84" s="46">
        <f t="shared" si="4"/>
        <v>76</v>
      </c>
      <c r="B84" s="84">
        <v>5.2700000000000102</v>
      </c>
      <c r="C84" s="5" t="s">
        <v>66</v>
      </c>
      <c r="D84" s="47">
        <v>7600</v>
      </c>
      <c r="E84" s="56">
        <v>54205</v>
      </c>
      <c r="F84" s="47">
        <v>7600</v>
      </c>
      <c r="G84" s="47">
        <v>7600</v>
      </c>
      <c r="H84" s="47">
        <f>H83*H78</f>
        <v>14800</v>
      </c>
      <c r="I84" s="47"/>
      <c r="J84" s="47">
        <f>J83*J78</f>
        <v>14800</v>
      </c>
      <c r="K84" s="49"/>
    </row>
    <row r="85" spans="1:11" s="39" customFormat="1" ht="25.5" x14ac:dyDescent="0.25">
      <c r="A85" s="46">
        <f t="shared" si="4"/>
        <v>77</v>
      </c>
      <c r="B85" s="84">
        <v>5.28000000000001</v>
      </c>
      <c r="C85" s="50" t="s">
        <v>67</v>
      </c>
      <c r="D85" s="47">
        <v>15.3</v>
      </c>
      <c r="E85" s="56">
        <v>15.3</v>
      </c>
      <c r="F85" s="47">
        <v>15.3</v>
      </c>
      <c r="G85" s="47">
        <v>15.3</v>
      </c>
      <c r="H85" s="47">
        <v>15.3</v>
      </c>
      <c r="I85" s="47"/>
      <c r="J85" s="47">
        <v>15.3</v>
      </c>
      <c r="K85" s="49"/>
    </row>
    <row r="86" spans="1:11" s="39" customFormat="1" ht="25.5" x14ac:dyDescent="0.25">
      <c r="A86" s="46">
        <f t="shared" si="4"/>
        <v>78</v>
      </c>
      <c r="B86" s="84">
        <v>5.2900000000000098</v>
      </c>
      <c r="C86" s="50" t="s">
        <v>68</v>
      </c>
      <c r="D86" s="47">
        <v>5</v>
      </c>
      <c r="E86" s="56">
        <v>5</v>
      </c>
      <c r="F86" s="47">
        <v>5</v>
      </c>
      <c r="G86" s="47">
        <v>5</v>
      </c>
      <c r="H86" s="47">
        <v>5</v>
      </c>
      <c r="I86" s="47"/>
      <c r="J86" s="47">
        <v>5</v>
      </c>
      <c r="K86" s="49"/>
    </row>
    <row r="87" spans="1:11" s="39" customFormat="1" ht="25.5" x14ac:dyDescent="0.25">
      <c r="A87" s="46">
        <f t="shared" si="4"/>
        <v>79</v>
      </c>
      <c r="B87" s="85">
        <v>5.3000000000000096</v>
      </c>
      <c r="C87" s="5" t="s">
        <v>69</v>
      </c>
      <c r="D87" s="47">
        <v>5.6</v>
      </c>
      <c r="E87" s="56">
        <v>5.6</v>
      </c>
      <c r="F87" s="47">
        <v>5.6</v>
      </c>
      <c r="G87" s="47">
        <v>5.6</v>
      </c>
      <c r="H87" s="47">
        <v>5.6</v>
      </c>
      <c r="I87" s="47"/>
      <c r="J87" s="47">
        <v>5.6</v>
      </c>
      <c r="K87" s="49"/>
    </row>
    <row r="88" spans="1:11" s="39" customFormat="1" x14ac:dyDescent="0.25">
      <c r="A88" s="46">
        <f t="shared" si="4"/>
        <v>80</v>
      </c>
      <c r="B88" s="93" t="s">
        <v>70</v>
      </c>
      <c r="C88" s="94"/>
      <c r="D88" s="4">
        <v>12036</v>
      </c>
      <c r="E88" s="4">
        <v>12035.9</v>
      </c>
      <c r="F88" s="4">
        <v>13620</v>
      </c>
      <c r="G88" s="4">
        <f>+F88-L88</f>
        <v>13620</v>
      </c>
      <c r="H88" s="4">
        <v>16000</v>
      </c>
      <c r="I88" s="4"/>
      <c r="J88" s="4">
        <v>16000</v>
      </c>
      <c r="K88" s="49"/>
    </row>
    <row r="89" spans="1:11" s="39" customFormat="1" x14ac:dyDescent="0.25">
      <c r="A89" s="43">
        <f t="shared" si="4"/>
        <v>81</v>
      </c>
      <c r="B89" s="83">
        <v>6</v>
      </c>
      <c r="C89" s="2" t="s">
        <v>71</v>
      </c>
      <c r="D89" s="53"/>
      <c r="E89" s="44"/>
      <c r="F89" s="53"/>
      <c r="G89" s="53"/>
      <c r="H89" s="53"/>
      <c r="I89" s="53"/>
      <c r="J89" s="53"/>
      <c r="K89" s="54"/>
    </row>
    <row r="90" spans="1:11" s="39" customFormat="1" x14ac:dyDescent="0.25">
      <c r="A90" s="46">
        <f t="shared" si="4"/>
        <v>82</v>
      </c>
      <c r="B90" s="84">
        <v>6.1</v>
      </c>
      <c r="C90" s="50" t="s">
        <v>72</v>
      </c>
      <c r="D90" s="47">
        <v>792</v>
      </c>
      <c r="E90" s="56">
        <v>792</v>
      </c>
      <c r="F90" s="47">
        <v>792</v>
      </c>
      <c r="G90" s="47">
        <v>792</v>
      </c>
      <c r="H90" s="47">
        <v>792</v>
      </c>
      <c r="I90" s="47"/>
      <c r="J90" s="47">
        <v>792</v>
      </c>
      <c r="K90" s="49"/>
    </row>
    <row r="91" spans="1:11" s="39" customFormat="1" ht="25.5" x14ac:dyDescent="0.25">
      <c r="A91" s="46">
        <f t="shared" si="4"/>
        <v>83</v>
      </c>
      <c r="B91" s="84">
        <v>6.2</v>
      </c>
      <c r="C91" s="50" t="s">
        <v>73</v>
      </c>
      <c r="D91" s="56">
        <v>1980</v>
      </c>
      <c r="E91" s="56">
        <v>1980</v>
      </c>
      <c r="F91" s="56">
        <v>1980</v>
      </c>
      <c r="G91" s="56">
        <v>1980</v>
      </c>
      <c r="H91" s="47">
        <v>1980</v>
      </c>
      <c r="I91" s="47"/>
      <c r="J91" s="47">
        <v>1980</v>
      </c>
      <c r="K91" s="49"/>
    </row>
    <row r="92" spans="1:11" s="39" customFormat="1" x14ac:dyDescent="0.25">
      <c r="A92" s="46">
        <f t="shared" si="4"/>
        <v>84</v>
      </c>
      <c r="B92" s="84">
        <v>6.3</v>
      </c>
      <c r="C92" s="5" t="s">
        <v>74</v>
      </c>
      <c r="D92" s="47">
        <v>1568</v>
      </c>
      <c r="E92" s="56">
        <v>1568</v>
      </c>
      <c r="F92" s="47">
        <v>1568</v>
      </c>
      <c r="G92" s="47">
        <v>1568</v>
      </c>
      <c r="H92" s="47">
        <v>1568</v>
      </c>
      <c r="I92" s="47"/>
      <c r="J92" s="47">
        <v>1568</v>
      </c>
      <c r="K92" s="49"/>
    </row>
    <row r="93" spans="1:11" s="39" customFormat="1" x14ac:dyDescent="0.25">
      <c r="A93" s="46">
        <f t="shared" si="4"/>
        <v>85</v>
      </c>
      <c r="B93" s="84">
        <v>6.4</v>
      </c>
      <c r="C93" s="50" t="s">
        <v>75</v>
      </c>
      <c r="D93" s="47">
        <v>9</v>
      </c>
      <c r="E93" s="56">
        <v>9</v>
      </c>
      <c r="F93" s="47">
        <v>9</v>
      </c>
      <c r="G93" s="47">
        <v>9</v>
      </c>
      <c r="H93" s="47">
        <v>9</v>
      </c>
      <c r="I93" s="47"/>
      <c r="J93" s="47">
        <v>9</v>
      </c>
      <c r="K93" s="49"/>
    </row>
    <row r="94" spans="1:11" s="39" customFormat="1" ht="25.5" x14ac:dyDescent="0.25">
      <c r="A94" s="46">
        <f t="shared" si="4"/>
        <v>86</v>
      </c>
      <c r="B94" s="84">
        <v>6.5</v>
      </c>
      <c r="C94" s="50" t="s">
        <v>76</v>
      </c>
      <c r="D94" s="47">
        <v>6</v>
      </c>
      <c r="E94" s="56">
        <v>6</v>
      </c>
      <c r="F94" s="47">
        <v>6</v>
      </c>
      <c r="G94" s="47">
        <v>6</v>
      </c>
      <c r="H94" s="47">
        <v>6</v>
      </c>
      <c r="I94" s="47"/>
      <c r="J94" s="47">
        <v>6</v>
      </c>
      <c r="K94" s="49"/>
    </row>
    <row r="95" spans="1:11" s="39" customFormat="1" ht="25.5" x14ac:dyDescent="0.25">
      <c r="A95" s="46">
        <f t="shared" si="4"/>
        <v>87</v>
      </c>
      <c r="B95" s="84">
        <v>6.6</v>
      </c>
      <c r="C95" s="50" t="s">
        <v>77</v>
      </c>
      <c r="D95" s="47">
        <v>72</v>
      </c>
      <c r="E95" s="56">
        <v>72</v>
      </c>
      <c r="F95" s="47">
        <v>72</v>
      </c>
      <c r="G95" s="47">
        <v>72</v>
      </c>
      <c r="H95" s="47">
        <v>72</v>
      </c>
      <c r="I95" s="47"/>
      <c r="J95" s="47">
        <v>72</v>
      </c>
      <c r="K95" s="49"/>
    </row>
    <row r="96" spans="1:11" s="39" customFormat="1" ht="25.5" x14ac:dyDescent="0.25">
      <c r="A96" s="46">
        <f t="shared" si="4"/>
        <v>88</v>
      </c>
      <c r="B96" s="84">
        <v>6.7</v>
      </c>
      <c r="C96" s="5" t="s">
        <v>78</v>
      </c>
      <c r="D96" s="47">
        <v>920.5</v>
      </c>
      <c r="E96" s="56">
        <v>920.5</v>
      </c>
      <c r="F96" s="47">
        <v>920.5</v>
      </c>
      <c r="G96" s="47">
        <v>920.5</v>
      </c>
      <c r="H96" s="47">
        <v>920.5</v>
      </c>
      <c r="I96" s="47"/>
      <c r="J96" s="47">
        <v>920.5</v>
      </c>
      <c r="K96" s="49"/>
    </row>
    <row r="97" spans="1:11" s="39" customFormat="1" ht="25.5" x14ac:dyDescent="0.25">
      <c r="A97" s="46">
        <f t="shared" si="4"/>
        <v>89</v>
      </c>
      <c r="B97" s="84">
        <v>6.8</v>
      </c>
      <c r="C97" s="5" t="s">
        <v>79</v>
      </c>
      <c r="D97" s="47">
        <v>11045.4</v>
      </c>
      <c r="E97" s="56">
        <v>11045.4</v>
      </c>
      <c r="F97" s="47">
        <v>11045.4</v>
      </c>
      <c r="G97" s="47">
        <v>11045.4</v>
      </c>
      <c r="H97" s="47">
        <v>11045.4</v>
      </c>
      <c r="I97" s="47"/>
      <c r="J97" s="47">
        <v>11045.4</v>
      </c>
      <c r="K97" s="49"/>
    </row>
    <row r="98" spans="1:11" s="39" customFormat="1" x14ac:dyDescent="0.25">
      <c r="A98" s="46">
        <f>+A97+1</f>
        <v>90</v>
      </c>
      <c r="B98" s="93" t="s">
        <v>80</v>
      </c>
      <c r="C98" s="94"/>
      <c r="D98" s="4">
        <v>4382.3999999999996</v>
      </c>
      <c r="E98" s="4">
        <v>4090.8589999999999</v>
      </c>
      <c r="F98" s="4">
        <v>4791.3999999999996</v>
      </c>
      <c r="G98" s="4">
        <f>+F98-L98</f>
        <v>4791.3999999999996</v>
      </c>
      <c r="H98" s="4">
        <v>7856</v>
      </c>
      <c r="I98" s="4"/>
      <c r="J98" s="4">
        <v>7856</v>
      </c>
      <c r="K98" s="49"/>
    </row>
    <row r="99" spans="1:11" s="39" customFormat="1" x14ac:dyDescent="0.25">
      <c r="A99" s="43">
        <f t="shared" ref="A99:A162" si="5">A98+1</f>
        <v>91</v>
      </c>
      <c r="B99" s="83">
        <v>7</v>
      </c>
      <c r="C99" s="2" t="s">
        <v>81</v>
      </c>
      <c r="D99" s="53"/>
      <c r="E99" s="44"/>
      <c r="F99" s="53"/>
      <c r="G99" s="53"/>
      <c r="H99" s="53"/>
      <c r="I99" s="53"/>
      <c r="J99" s="53"/>
      <c r="K99" s="62"/>
    </row>
    <row r="100" spans="1:11" s="39" customFormat="1" ht="38.25" x14ac:dyDescent="0.25">
      <c r="A100" s="46">
        <f t="shared" si="5"/>
        <v>92</v>
      </c>
      <c r="B100" s="84">
        <v>7.1</v>
      </c>
      <c r="C100" s="50" t="s">
        <v>82</v>
      </c>
      <c r="D100" s="55">
        <v>2500</v>
      </c>
      <c r="E100" s="55">
        <v>2500</v>
      </c>
      <c r="F100" s="55">
        <v>2500</v>
      </c>
      <c r="G100" s="55">
        <v>2500</v>
      </c>
      <c r="H100" s="55">
        <v>2500</v>
      </c>
      <c r="I100" s="47"/>
      <c r="J100" s="55">
        <v>2500</v>
      </c>
      <c r="K100" s="49"/>
    </row>
    <row r="101" spans="1:11" s="39" customFormat="1" ht="38.25" x14ac:dyDescent="0.25">
      <c r="A101" s="46">
        <f t="shared" si="5"/>
        <v>93</v>
      </c>
      <c r="B101" s="84">
        <v>7.2</v>
      </c>
      <c r="C101" s="50" t="s">
        <v>32</v>
      </c>
      <c r="D101" s="47"/>
      <c r="E101" s="56"/>
      <c r="F101" s="47"/>
      <c r="G101" s="47"/>
      <c r="H101" s="47"/>
      <c r="I101" s="47"/>
      <c r="J101" s="47"/>
      <c r="K101" s="49"/>
    </row>
    <row r="102" spans="1:11" s="39" customFormat="1" x14ac:dyDescent="0.25">
      <c r="A102" s="46">
        <f t="shared" si="5"/>
        <v>94</v>
      </c>
      <c r="B102" s="84">
        <v>7.3</v>
      </c>
      <c r="C102" s="50" t="s">
        <v>83</v>
      </c>
      <c r="D102" s="55">
        <v>550</v>
      </c>
      <c r="E102" s="55">
        <v>550</v>
      </c>
      <c r="F102" s="55">
        <v>550</v>
      </c>
      <c r="G102" s="55">
        <v>550</v>
      </c>
      <c r="H102" s="55">
        <v>950</v>
      </c>
      <c r="I102" s="47"/>
      <c r="J102" s="55">
        <v>950</v>
      </c>
      <c r="K102" s="49"/>
    </row>
    <row r="103" spans="1:11" s="39" customFormat="1" x14ac:dyDescent="0.25">
      <c r="A103" s="46">
        <f t="shared" si="5"/>
        <v>95</v>
      </c>
      <c r="B103" s="84">
        <v>7.4</v>
      </c>
      <c r="C103" s="50" t="s">
        <v>84</v>
      </c>
      <c r="D103" s="47"/>
      <c r="F103" s="47"/>
      <c r="G103" s="47"/>
      <c r="H103" s="47"/>
      <c r="I103" s="47"/>
      <c r="J103" s="47"/>
      <c r="K103" s="49"/>
    </row>
    <row r="104" spans="1:11" s="39" customFormat="1" ht="38.25" x14ac:dyDescent="0.25">
      <c r="A104" s="46">
        <f t="shared" si="5"/>
        <v>96</v>
      </c>
      <c r="B104" s="84">
        <v>7.5</v>
      </c>
      <c r="C104" s="50" t="s">
        <v>85</v>
      </c>
      <c r="D104" s="47">
        <v>1700</v>
      </c>
      <c r="E104" s="56">
        <v>1700</v>
      </c>
      <c r="F104" s="47">
        <v>1700</v>
      </c>
      <c r="G104" s="47">
        <v>1700</v>
      </c>
      <c r="H104" s="47">
        <v>1700</v>
      </c>
      <c r="I104" s="47"/>
      <c r="J104" s="47">
        <v>1700</v>
      </c>
      <c r="K104" s="49"/>
    </row>
    <row r="105" spans="1:11" s="39" customFormat="1" ht="38.25" x14ac:dyDescent="0.25">
      <c r="A105" s="46">
        <f t="shared" si="5"/>
        <v>97</v>
      </c>
      <c r="B105" s="84">
        <v>7.6</v>
      </c>
      <c r="C105" s="50" t="s">
        <v>32</v>
      </c>
      <c r="D105" s="47">
        <v>0</v>
      </c>
      <c r="E105" s="56">
        <v>0</v>
      </c>
      <c r="F105" s="47">
        <v>0</v>
      </c>
      <c r="G105" s="47">
        <v>0</v>
      </c>
      <c r="H105" s="47">
        <v>0</v>
      </c>
      <c r="I105" s="47"/>
      <c r="J105" s="47">
        <v>0</v>
      </c>
      <c r="K105" s="49"/>
    </row>
    <row r="106" spans="1:11" s="39" customFormat="1" x14ac:dyDescent="0.25">
      <c r="A106" s="46">
        <f t="shared" si="5"/>
        <v>98</v>
      </c>
      <c r="B106" s="84">
        <v>7.7</v>
      </c>
      <c r="C106" s="50" t="s">
        <v>86</v>
      </c>
      <c r="D106" s="47">
        <v>300</v>
      </c>
      <c r="E106" s="56">
        <v>300</v>
      </c>
      <c r="F106" s="47">
        <v>300</v>
      </c>
      <c r="G106" s="47">
        <v>300</v>
      </c>
      <c r="H106" s="47">
        <v>720</v>
      </c>
      <c r="I106" s="47"/>
      <c r="J106" s="47">
        <v>720</v>
      </c>
      <c r="K106" s="49"/>
    </row>
    <row r="107" spans="1:11" s="39" customFormat="1" x14ac:dyDescent="0.25">
      <c r="A107" s="46">
        <f t="shared" si="5"/>
        <v>99</v>
      </c>
      <c r="B107" s="84">
        <v>7.8</v>
      </c>
      <c r="C107" s="5" t="s">
        <v>87</v>
      </c>
      <c r="D107" s="47"/>
      <c r="E107" s="56"/>
      <c r="F107" s="47"/>
      <c r="G107" s="47"/>
      <c r="H107" s="47"/>
      <c r="I107" s="47"/>
      <c r="J107" s="47"/>
      <c r="K107" s="49"/>
    </row>
    <row r="108" spans="1:11" s="39" customFormat="1" ht="25.5" x14ac:dyDescent="0.25">
      <c r="A108" s="46">
        <f t="shared" si="5"/>
        <v>100</v>
      </c>
      <c r="B108" s="84">
        <v>7.9</v>
      </c>
      <c r="C108" s="50" t="s">
        <v>88</v>
      </c>
      <c r="D108" s="56">
        <v>0</v>
      </c>
      <c r="E108" s="56">
        <v>0</v>
      </c>
      <c r="F108" s="56">
        <v>0</v>
      </c>
      <c r="G108" s="56">
        <v>0</v>
      </c>
      <c r="H108" s="56">
        <v>0</v>
      </c>
      <c r="I108" s="47"/>
      <c r="J108" s="56">
        <v>0</v>
      </c>
      <c r="K108" s="49"/>
    </row>
    <row r="109" spans="1:11" s="39" customFormat="1" x14ac:dyDescent="0.25">
      <c r="A109" s="46">
        <f t="shared" si="5"/>
        <v>101</v>
      </c>
      <c r="B109" s="84">
        <v>7.1</v>
      </c>
      <c r="C109" s="50" t="s">
        <v>89</v>
      </c>
      <c r="D109" s="56">
        <v>0</v>
      </c>
      <c r="E109" s="56">
        <v>0</v>
      </c>
      <c r="F109" s="56">
        <v>0</v>
      </c>
      <c r="G109" s="56">
        <v>0</v>
      </c>
      <c r="H109" s="56">
        <v>0</v>
      </c>
      <c r="I109" s="47"/>
      <c r="J109" s="56">
        <v>0</v>
      </c>
      <c r="K109" s="49"/>
    </row>
    <row r="110" spans="1:11" s="39" customFormat="1" x14ac:dyDescent="0.25">
      <c r="A110" s="46">
        <f t="shared" si="5"/>
        <v>102</v>
      </c>
      <c r="B110" s="84">
        <v>7.11</v>
      </c>
      <c r="C110" s="5" t="s">
        <v>90</v>
      </c>
      <c r="D110" s="56">
        <v>0</v>
      </c>
      <c r="E110" s="56">
        <v>0</v>
      </c>
      <c r="F110" s="56">
        <v>0</v>
      </c>
      <c r="G110" s="56">
        <v>0</v>
      </c>
      <c r="H110" s="56">
        <v>0</v>
      </c>
      <c r="I110" s="47"/>
      <c r="J110" s="56">
        <v>0</v>
      </c>
      <c r="K110" s="49"/>
    </row>
    <row r="111" spans="1:11" s="39" customFormat="1" x14ac:dyDescent="0.25">
      <c r="A111" s="46">
        <f t="shared" si="5"/>
        <v>103</v>
      </c>
      <c r="B111" s="93" t="s">
        <v>91</v>
      </c>
      <c r="C111" s="94"/>
      <c r="D111" s="4">
        <v>14287.5</v>
      </c>
      <c r="E111" s="6">
        <v>14220.798000000001</v>
      </c>
      <c r="F111" s="4">
        <v>14287.5</v>
      </c>
      <c r="G111" s="4">
        <f>+F111-L111</f>
        <v>14287.5</v>
      </c>
      <c r="H111" s="4">
        <v>20000</v>
      </c>
      <c r="I111" s="47"/>
      <c r="J111" s="4">
        <v>20000</v>
      </c>
      <c r="K111" s="49"/>
    </row>
    <row r="112" spans="1:11" s="39" customFormat="1" ht="25.5" x14ac:dyDescent="0.25">
      <c r="A112" s="43">
        <f t="shared" si="5"/>
        <v>104</v>
      </c>
      <c r="B112" s="83">
        <v>8</v>
      </c>
      <c r="C112" s="2" t="s">
        <v>92</v>
      </c>
      <c r="D112" s="53"/>
      <c r="E112" s="44"/>
      <c r="F112" s="53"/>
      <c r="G112" s="53"/>
      <c r="H112" s="53"/>
      <c r="I112" s="53"/>
      <c r="J112" s="53"/>
      <c r="K112" s="54"/>
    </row>
    <row r="113" spans="1:11" s="39" customFormat="1" ht="25.5" x14ac:dyDescent="0.25">
      <c r="A113" s="46">
        <f t="shared" si="5"/>
        <v>105</v>
      </c>
      <c r="B113" s="84">
        <v>8.1</v>
      </c>
      <c r="C113" s="50" t="s">
        <v>93</v>
      </c>
      <c r="D113" s="56">
        <v>158</v>
      </c>
      <c r="E113" s="56">
        <v>158</v>
      </c>
      <c r="F113" s="56">
        <v>158</v>
      </c>
      <c r="G113" s="56">
        <v>158</v>
      </c>
      <c r="H113" s="56">
        <v>188</v>
      </c>
      <c r="I113" s="47"/>
      <c r="J113" s="56">
        <v>188</v>
      </c>
      <c r="K113" s="49"/>
    </row>
    <row r="114" spans="1:11" s="39" customFormat="1" x14ac:dyDescent="0.25">
      <c r="A114" s="46">
        <f t="shared" si="5"/>
        <v>106</v>
      </c>
      <c r="B114" s="84">
        <v>8.1999999999999993</v>
      </c>
      <c r="C114" s="50" t="s">
        <v>94</v>
      </c>
      <c r="D114" s="56">
        <v>0</v>
      </c>
      <c r="E114" s="56">
        <v>0</v>
      </c>
      <c r="F114" s="56">
        <v>0</v>
      </c>
      <c r="G114" s="56">
        <v>0</v>
      </c>
      <c r="H114" s="56">
        <v>0</v>
      </c>
      <c r="I114" s="47"/>
      <c r="J114" s="56">
        <v>0</v>
      </c>
      <c r="K114" s="49"/>
    </row>
    <row r="115" spans="1:11" s="39" customFormat="1" x14ac:dyDescent="0.25">
      <c r="A115" s="46">
        <f t="shared" si="5"/>
        <v>107</v>
      </c>
      <c r="B115" s="84">
        <v>8.3000000000000007</v>
      </c>
      <c r="C115" s="50" t="s">
        <v>95</v>
      </c>
      <c r="D115" s="56">
        <v>158</v>
      </c>
      <c r="E115" s="56">
        <v>158</v>
      </c>
      <c r="F115" s="56">
        <v>158</v>
      </c>
      <c r="G115" s="56">
        <v>158</v>
      </c>
      <c r="H115" s="56">
        <v>188</v>
      </c>
      <c r="I115" s="47"/>
      <c r="J115" s="56">
        <v>188</v>
      </c>
      <c r="K115" s="49"/>
    </row>
    <row r="116" spans="1:11" s="39" customFormat="1" x14ac:dyDescent="0.25">
      <c r="A116" s="46">
        <f t="shared" si="5"/>
        <v>108</v>
      </c>
      <c r="B116" s="84">
        <v>8.4</v>
      </c>
      <c r="C116" s="50" t="s">
        <v>96</v>
      </c>
      <c r="D116" s="56">
        <v>113</v>
      </c>
      <c r="E116" s="56">
        <v>113</v>
      </c>
      <c r="F116" s="56">
        <v>113</v>
      </c>
      <c r="G116" s="56">
        <v>113</v>
      </c>
      <c r="H116" s="56">
        <v>113</v>
      </c>
      <c r="I116" s="47"/>
      <c r="J116" s="56">
        <v>113</v>
      </c>
      <c r="K116" s="49"/>
    </row>
    <row r="117" spans="1:11" s="39" customFormat="1" x14ac:dyDescent="0.25">
      <c r="A117" s="46">
        <f t="shared" si="5"/>
        <v>109</v>
      </c>
      <c r="B117" s="84">
        <v>8.5</v>
      </c>
      <c r="C117" s="50" t="s">
        <v>97</v>
      </c>
      <c r="D117" s="56">
        <v>0</v>
      </c>
      <c r="E117" s="56">
        <v>0</v>
      </c>
      <c r="F117" s="56">
        <v>0</v>
      </c>
      <c r="G117" s="56">
        <v>0</v>
      </c>
      <c r="H117" s="56">
        <v>0</v>
      </c>
      <c r="I117" s="47"/>
      <c r="J117" s="56">
        <v>0</v>
      </c>
      <c r="K117" s="49"/>
    </row>
    <row r="118" spans="1:11" s="39" customFormat="1" ht="25.5" x14ac:dyDescent="0.25">
      <c r="A118" s="46">
        <f t="shared" si="5"/>
        <v>110</v>
      </c>
      <c r="B118" s="84">
        <v>8.6</v>
      </c>
      <c r="C118" s="50" t="s">
        <v>98</v>
      </c>
      <c r="D118" s="56">
        <v>12</v>
      </c>
      <c r="E118" s="56">
        <v>12</v>
      </c>
      <c r="F118" s="56">
        <v>12</v>
      </c>
      <c r="G118" s="56">
        <v>12</v>
      </c>
      <c r="H118" s="56">
        <v>12</v>
      </c>
      <c r="I118" s="47"/>
      <c r="J118" s="56">
        <v>12</v>
      </c>
      <c r="K118" s="49"/>
    </row>
    <row r="119" spans="1:11" s="39" customFormat="1" x14ac:dyDescent="0.25">
      <c r="A119" s="46">
        <f t="shared" si="5"/>
        <v>111</v>
      </c>
      <c r="B119" s="84">
        <v>8.6999999999999993</v>
      </c>
      <c r="C119" s="50" t="s">
        <v>94</v>
      </c>
      <c r="D119" s="56"/>
      <c r="E119" s="56"/>
      <c r="F119" s="56"/>
      <c r="G119" s="56"/>
      <c r="H119" s="56"/>
      <c r="I119" s="47"/>
      <c r="J119" s="56"/>
      <c r="K119" s="49"/>
    </row>
    <row r="120" spans="1:11" s="39" customFormat="1" x14ac:dyDescent="0.25">
      <c r="A120" s="46">
        <f t="shared" si="5"/>
        <v>112</v>
      </c>
      <c r="B120" s="84">
        <v>8.8000000000000007</v>
      </c>
      <c r="C120" s="50" t="s">
        <v>95</v>
      </c>
      <c r="D120" s="56">
        <v>7</v>
      </c>
      <c r="E120" s="56">
        <v>7</v>
      </c>
      <c r="F120" s="56">
        <v>7</v>
      </c>
      <c r="G120" s="56">
        <v>7</v>
      </c>
      <c r="H120" s="56">
        <v>7</v>
      </c>
      <c r="I120" s="47"/>
      <c r="J120" s="56">
        <v>7</v>
      </c>
      <c r="K120" s="49"/>
    </row>
    <row r="121" spans="1:11" s="39" customFormat="1" x14ac:dyDescent="0.25">
      <c r="A121" s="46">
        <f t="shared" si="5"/>
        <v>113</v>
      </c>
      <c r="B121" s="84">
        <v>8.9</v>
      </c>
      <c r="C121" s="50" t="s">
        <v>96</v>
      </c>
      <c r="D121" s="56">
        <v>5</v>
      </c>
      <c r="E121" s="56">
        <v>5</v>
      </c>
      <c r="F121" s="56">
        <v>5</v>
      </c>
      <c r="G121" s="56">
        <v>5</v>
      </c>
      <c r="H121" s="56">
        <v>5</v>
      </c>
      <c r="I121" s="47"/>
      <c r="J121" s="56">
        <v>5</v>
      </c>
      <c r="K121" s="49"/>
    </row>
    <row r="122" spans="1:11" s="39" customFormat="1" x14ac:dyDescent="0.25">
      <c r="A122" s="46">
        <f t="shared" si="5"/>
        <v>114</v>
      </c>
      <c r="B122" s="84">
        <v>8.1</v>
      </c>
      <c r="C122" s="50" t="s">
        <v>97</v>
      </c>
      <c r="D122" s="56"/>
      <c r="E122" s="56"/>
      <c r="F122" s="56"/>
      <c r="G122" s="56"/>
      <c r="H122" s="56"/>
      <c r="I122" s="47"/>
      <c r="J122" s="56"/>
      <c r="K122" s="49"/>
    </row>
    <row r="123" spans="1:11" s="39" customFormat="1" x14ac:dyDescent="0.25">
      <c r="A123" s="46">
        <f t="shared" si="5"/>
        <v>115</v>
      </c>
      <c r="B123" s="84">
        <v>8.11</v>
      </c>
      <c r="C123" s="50" t="s">
        <v>99</v>
      </c>
      <c r="D123" s="55">
        <v>1671</v>
      </c>
      <c r="E123" s="55">
        <v>1671</v>
      </c>
      <c r="F123" s="55">
        <v>1671</v>
      </c>
      <c r="G123" s="55">
        <v>1671</v>
      </c>
      <c r="H123" s="55">
        <v>1671</v>
      </c>
      <c r="I123" s="47"/>
      <c r="J123" s="55">
        <v>1671</v>
      </c>
      <c r="K123" s="49"/>
    </row>
    <row r="124" spans="1:11" s="39" customFormat="1" x14ac:dyDescent="0.25">
      <c r="A124" s="46">
        <f t="shared" si="5"/>
        <v>116</v>
      </c>
      <c r="B124" s="84">
        <v>8.1199999999999992</v>
      </c>
      <c r="C124" s="50" t="s">
        <v>100</v>
      </c>
      <c r="D124" s="56"/>
      <c r="E124" s="56"/>
      <c r="F124" s="56"/>
      <c r="G124" s="56"/>
      <c r="H124" s="56"/>
      <c r="I124" s="47"/>
      <c r="J124" s="56"/>
      <c r="K124" s="49"/>
    </row>
    <row r="125" spans="1:11" s="39" customFormat="1" x14ac:dyDescent="0.25">
      <c r="A125" s="46">
        <f t="shared" si="5"/>
        <v>117</v>
      </c>
      <c r="B125" s="84">
        <v>8.1300000000000008</v>
      </c>
      <c r="C125" s="50" t="s">
        <v>101</v>
      </c>
      <c r="D125" s="56">
        <v>1106</v>
      </c>
      <c r="E125" s="56">
        <v>1106</v>
      </c>
      <c r="F125" s="56">
        <v>1106</v>
      </c>
      <c r="G125" s="56">
        <v>1106</v>
      </c>
      <c r="H125" s="56">
        <v>1106</v>
      </c>
      <c r="I125" s="47"/>
      <c r="J125" s="56">
        <v>1106</v>
      </c>
      <c r="K125" s="49"/>
    </row>
    <row r="126" spans="1:11" s="39" customFormat="1" x14ac:dyDescent="0.25">
      <c r="A126" s="46">
        <f t="shared" si="5"/>
        <v>118</v>
      </c>
      <c r="B126" s="84">
        <v>8.14</v>
      </c>
      <c r="C126" s="50" t="s">
        <v>96</v>
      </c>
      <c r="D126" s="56">
        <v>565</v>
      </c>
      <c r="E126" s="56">
        <v>565</v>
      </c>
      <c r="F126" s="56">
        <v>565</v>
      </c>
      <c r="G126" s="56">
        <v>565</v>
      </c>
      <c r="H126" s="56">
        <v>565</v>
      </c>
      <c r="I126" s="47"/>
      <c r="J126" s="56">
        <v>565</v>
      </c>
      <c r="K126" s="49"/>
    </row>
    <row r="127" spans="1:11" s="39" customFormat="1" x14ac:dyDescent="0.25">
      <c r="A127" s="46">
        <f t="shared" si="5"/>
        <v>119</v>
      </c>
      <c r="B127" s="84">
        <v>8.15</v>
      </c>
      <c r="C127" s="50" t="s">
        <v>97</v>
      </c>
      <c r="D127" s="56"/>
      <c r="E127" s="56"/>
      <c r="F127" s="56"/>
      <c r="G127" s="56"/>
      <c r="H127" s="56"/>
      <c r="I127" s="47"/>
      <c r="J127" s="56"/>
      <c r="K127" s="49"/>
    </row>
    <row r="128" spans="1:11" s="39" customFormat="1" ht="38.25" x14ac:dyDescent="0.25">
      <c r="A128" s="46">
        <f t="shared" si="5"/>
        <v>120</v>
      </c>
      <c r="B128" s="84">
        <v>8.16</v>
      </c>
      <c r="C128" s="50" t="s">
        <v>102</v>
      </c>
      <c r="D128" s="56">
        <v>15.5</v>
      </c>
      <c r="E128" s="56">
        <v>15.5</v>
      </c>
      <c r="F128" s="56">
        <v>15.5</v>
      </c>
      <c r="G128" s="56">
        <v>15.5</v>
      </c>
      <c r="H128" s="56">
        <v>15.5</v>
      </c>
      <c r="I128" s="47"/>
      <c r="J128" s="56">
        <v>15.5</v>
      </c>
      <c r="K128" s="49"/>
    </row>
    <row r="129" spans="1:11" s="39" customFormat="1" x14ac:dyDescent="0.25">
      <c r="A129" s="46">
        <f t="shared" si="5"/>
        <v>121</v>
      </c>
      <c r="B129" s="84">
        <v>8.17</v>
      </c>
      <c r="C129" s="50" t="s">
        <v>94</v>
      </c>
      <c r="D129" s="56"/>
      <c r="E129" s="56"/>
      <c r="F129" s="56"/>
      <c r="G129" s="56"/>
      <c r="H129" s="56"/>
      <c r="I129" s="47"/>
      <c r="J129" s="56"/>
      <c r="K129" s="49"/>
    </row>
    <row r="130" spans="1:11" s="39" customFormat="1" x14ac:dyDescent="0.25">
      <c r="A130" s="46">
        <f t="shared" si="5"/>
        <v>122</v>
      </c>
      <c r="B130" s="84">
        <v>8.18</v>
      </c>
      <c r="C130" s="50" t="s">
        <v>95</v>
      </c>
      <c r="D130" s="56">
        <v>15.5</v>
      </c>
      <c r="E130" s="56">
        <v>15.5</v>
      </c>
      <c r="F130" s="56">
        <v>15.5</v>
      </c>
      <c r="G130" s="56">
        <v>15.5</v>
      </c>
      <c r="H130" s="56">
        <v>15.5</v>
      </c>
      <c r="I130" s="47"/>
      <c r="J130" s="56">
        <v>15.5</v>
      </c>
      <c r="K130" s="49"/>
    </row>
    <row r="131" spans="1:11" s="39" customFormat="1" x14ac:dyDescent="0.25">
      <c r="A131" s="46">
        <f t="shared" si="5"/>
        <v>123</v>
      </c>
      <c r="B131" s="84">
        <v>8.19</v>
      </c>
      <c r="C131" s="50" t="s">
        <v>96</v>
      </c>
      <c r="D131" s="56"/>
      <c r="E131" s="56"/>
      <c r="F131" s="56"/>
      <c r="G131" s="56"/>
      <c r="H131" s="56"/>
      <c r="I131" s="47"/>
      <c r="J131" s="56"/>
      <c r="K131" s="49"/>
    </row>
    <row r="132" spans="1:11" s="39" customFormat="1" x14ac:dyDescent="0.25">
      <c r="A132" s="46">
        <f t="shared" si="5"/>
        <v>124</v>
      </c>
      <c r="B132" s="84">
        <v>8.1999999999999993</v>
      </c>
      <c r="C132" s="50" t="s">
        <v>97</v>
      </c>
      <c r="D132" s="56"/>
      <c r="E132" s="56"/>
      <c r="F132" s="56"/>
      <c r="G132" s="56"/>
      <c r="H132" s="56"/>
      <c r="I132" s="47"/>
      <c r="J132" s="56"/>
      <c r="K132" s="49"/>
    </row>
    <row r="133" spans="1:11" s="39" customFormat="1" x14ac:dyDescent="0.25">
      <c r="A133" s="46">
        <f t="shared" si="5"/>
        <v>125</v>
      </c>
      <c r="B133" s="84">
        <v>8.2100000000000009</v>
      </c>
      <c r="C133" s="5" t="s">
        <v>103</v>
      </c>
      <c r="D133" s="56">
        <v>62027.7</v>
      </c>
      <c r="E133" s="56">
        <v>62027.7</v>
      </c>
      <c r="F133" s="56">
        <v>62027.7</v>
      </c>
      <c r="G133" s="56">
        <v>62027.7</v>
      </c>
      <c r="H133" s="56">
        <v>62027.7</v>
      </c>
      <c r="I133" s="47"/>
      <c r="J133" s="56">
        <v>62027.7</v>
      </c>
      <c r="K133" s="49"/>
    </row>
    <row r="134" spans="1:11" s="39" customFormat="1" x14ac:dyDescent="0.25">
      <c r="A134" s="46">
        <f t="shared" si="5"/>
        <v>126</v>
      </c>
      <c r="B134" s="84">
        <v>8.2200000000000006</v>
      </c>
      <c r="C134" s="50" t="s">
        <v>100</v>
      </c>
      <c r="D134" s="56"/>
      <c r="E134" s="56"/>
      <c r="F134" s="56"/>
      <c r="G134" s="56"/>
      <c r="H134" s="56"/>
      <c r="I134" s="47"/>
      <c r="J134" s="56"/>
      <c r="K134" s="49"/>
    </row>
    <row r="135" spans="1:11" s="39" customFormat="1" x14ac:dyDescent="0.25">
      <c r="A135" s="46">
        <f t="shared" si="5"/>
        <v>127</v>
      </c>
      <c r="B135" s="84">
        <v>8.23</v>
      </c>
      <c r="C135" s="50" t="s">
        <v>101</v>
      </c>
      <c r="D135" s="56">
        <v>17143</v>
      </c>
      <c r="E135" s="56">
        <v>17143</v>
      </c>
      <c r="F135" s="56">
        <v>17143</v>
      </c>
      <c r="G135" s="56">
        <v>17143</v>
      </c>
      <c r="H135" s="56">
        <v>17143</v>
      </c>
      <c r="I135" s="47"/>
      <c r="J135" s="56">
        <v>17143</v>
      </c>
      <c r="K135" s="49"/>
    </row>
    <row r="136" spans="1:11" s="39" customFormat="1" x14ac:dyDescent="0.25">
      <c r="A136" s="46">
        <f t="shared" si="5"/>
        <v>128</v>
      </c>
      <c r="B136" s="84">
        <v>8.24</v>
      </c>
      <c r="C136" s="50" t="s">
        <v>104</v>
      </c>
      <c r="D136" s="56">
        <v>8757.5</v>
      </c>
      <c r="E136" s="56">
        <v>8757.5</v>
      </c>
      <c r="F136" s="56">
        <v>8757.5</v>
      </c>
      <c r="G136" s="56">
        <v>8757.5</v>
      </c>
      <c r="H136" s="56">
        <v>8757.5</v>
      </c>
      <c r="I136" s="47"/>
      <c r="J136" s="56">
        <v>8757.5</v>
      </c>
      <c r="K136" s="49"/>
    </row>
    <row r="137" spans="1:11" s="39" customFormat="1" x14ac:dyDescent="0.25">
      <c r="A137" s="46">
        <f t="shared" si="5"/>
        <v>129</v>
      </c>
      <c r="B137" s="84">
        <v>8.25</v>
      </c>
      <c r="C137" s="50" t="s">
        <v>97</v>
      </c>
      <c r="D137" s="56"/>
      <c r="E137" s="56"/>
      <c r="F137" s="56"/>
      <c r="G137" s="56"/>
      <c r="H137" s="56"/>
      <c r="I137" s="47"/>
      <c r="J137" s="56"/>
      <c r="K137" s="49"/>
    </row>
    <row r="138" spans="1:11" s="39" customFormat="1" ht="25.5" x14ac:dyDescent="0.25">
      <c r="A138" s="46">
        <f t="shared" si="5"/>
        <v>130</v>
      </c>
      <c r="B138" s="84">
        <v>8.26</v>
      </c>
      <c r="C138" s="50" t="s">
        <v>105</v>
      </c>
      <c r="D138" s="56">
        <v>50</v>
      </c>
      <c r="E138" s="56">
        <v>50</v>
      </c>
      <c r="F138" s="56">
        <v>50</v>
      </c>
      <c r="G138" s="56">
        <v>50</v>
      </c>
      <c r="H138" s="56">
        <v>50</v>
      </c>
      <c r="I138" s="47"/>
      <c r="J138" s="56">
        <v>50</v>
      </c>
      <c r="K138" s="49"/>
    </row>
    <row r="139" spans="1:11" s="39" customFormat="1" x14ac:dyDescent="0.25">
      <c r="A139" s="46">
        <f t="shared" si="5"/>
        <v>131</v>
      </c>
      <c r="B139" s="84">
        <v>8.27</v>
      </c>
      <c r="C139" s="50" t="s">
        <v>94</v>
      </c>
      <c r="D139" s="56"/>
      <c r="E139" s="56"/>
      <c r="F139" s="56"/>
      <c r="G139" s="56"/>
      <c r="H139" s="56"/>
      <c r="I139" s="47"/>
      <c r="J139" s="56"/>
      <c r="K139" s="49"/>
    </row>
    <row r="140" spans="1:11" s="39" customFormat="1" x14ac:dyDescent="0.25">
      <c r="A140" s="46">
        <f t="shared" si="5"/>
        <v>132</v>
      </c>
      <c r="B140" s="84">
        <v>8.2799999999999994</v>
      </c>
      <c r="C140" s="50" t="s">
        <v>95</v>
      </c>
      <c r="D140" s="56">
        <v>15</v>
      </c>
      <c r="E140" s="56">
        <v>15</v>
      </c>
      <c r="F140" s="56">
        <v>15</v>
      </c>
      <c r="G140" s="56">
        <v>15</v>
      </c>
      <c r="H140" s="56">
        <v>15</v>
      </c>
      <c r="I140" s="47"/>
      <c r="J140" s="56">
        <v>15</v>
      </c>
      <c r="K140" s="49"/>
    </row>
    <row r="141" spans="1:11" s="39" customFormat="1" x14ac:dyDescent="0.25">
      <c r="A141" s="46">
        <f t="shared" si="5"/>
        <v>133</v>
      </c>
      <c r="B141" s="84">
        <v>8.2899999999999991</v>
      </c>
      <c r="C141" s="50" t="s">
        <v>96</v>
      </c>
      <c r="D141" s="56">
        <v>50</v>
      </c>
      <c r="E141" s="56">
        <v>50</v>
      </c>
      <c r="F141" s="56">
        <v>50</v>
      </c>
      <c r="G141" s="56">
        <v>50</v>
      </c>
      <c r="H141" s="56">
        <v>50</v>
      </c>
      <c r="I141" s="47"/>
      <c r="J141" s="56">
        <v>50</v>
      </c>
      <c r="K141" s="49"/>
    </row>
    <row r="142" spans="1:11" s="39" customFormat="1" x14ac:dyDescent="0.25">
      <c r="A142" s="46">
        <f t="shared" si="5"/>
        <v>134</v>
      </c>
      <c r="B142" s="84">
        <v>8.3000000000000007</v>
      </c>
      <c r="C142" s="50" t="s">
        <v>97</v>
      </c>
      <c r="D142" s="56">
        <v>50</v>
      </c>
      <c r="E142" s="56">
        <v>50</v>
      </c>
      <c r="F142" s="56">
        <v>50</v>
      </c>
      <c r="G142" s="56">
        <v>50</v>
      </c>
      <c r="H142" s="56">
        <v>50</v>
      </c>
      <c r="I142" s="47"/>
      <c r="J142" s="56">
        <v>50</v>
      </c>
      <c r="K142" s="49"/>
    </row>
    <row r="143" spans="1:11" s="39" customFormat="1" ht="25.5" x14ac:dyDescent="0.25">
      <c r="A143" s="46">
        <f t="shared" si="5"/>
        <v>135</v>
      </c>
      <c r="B143" s="84">
        <v>8.31</v>
      </c>
      <c r="C143" s="5" t="s">
        <v>106</v>
      </c>
      <c r="D143" s="56">
        <v>16540</v>
      </c>
      <c r="E143" s="56">
        <v>16540</v>
      </c>
      <c r="F143" s="56">
        <v>16540</v>
      </c>
      <c r="G143" s="56">
        <v>16540</v>
      </c>
      <c r="H143" s="56">
        <v>16540</v>
      </c>
      <c r="I143" s="47"/>
      <c r="J143" s="56">
        <v>16540</v>
      </c>
      <c r="K143" s="49"/>
    </row>
    <row r="144" spans="1:11" s="39" customFormat="1" x14ac:dyDescent="0.25">
      <c r="A144" s="46">
        <f t="shared" si="5"/>
        <v>136</v>
      </c>
      <c r="B144" s="84">
        <v>8.3199999999999896</v>
      </c>
      <c r="C144" s="50" t="s">
        <v>100</v>
      </c>
      <c r="D144" s="56"/>
      <c r="E144" s="56"/>
      <c r="F144" s="56"/>
      <c r="G144" s="56"/>
      <c r="H144" s="56"/>
      <c r="I144" s="47"/>
      <c r="J144" s="56"/>
      <c r="K144" s="49"/>
    </row>
    <row r="145" spans="1:11" s="39" customFormat="1" x14ac:dyDescent="0.25">
      <c r="A145" s="46">
        <f t="shared" si="5"/>
        <v>137</v>
      </c>
      <c r="B145" s="84">
        <v>8.3299999999999894</v>
      </c>
      <c r="C145" s="50" t="s">
        <v>101</v>
      </c>
      <c r="D145" s="56"/>
      <c r="E145" s="56"/>
      <c r="F145" s="56"/>
      <c r="G145" s="56"/>
      <c r="H145" s="56"/>
      <c r="I145" s="47"/>
      <c r="J145" s="56"/>
      <c r="K145" s="49"/>
    </row>
    <row r="146" spans="1:11" s="39" customFormat="1" x14ac:dyDescent="0.25">
      <c r="A146" s="46">
        <f t="shared" si="5"/>
        <v>138</v>
      </c>
      <c r="B146" s="84">
        <v>8.3399999999999892</v>
      </c>
      <c r="C146" s="50" t="s">
        <v>96</v>
      </c>
      <c r="D146" s="56"/>
      <c r="E146" s="56"/>
      <c r="F146" s="56"/>
      <c r="G146" s="56"/>
      <c r="H146" s="56"/>
      <c r="I146" s="47"/>
      <c r="J146" s="56"/>
      <c r="K146" s="49"/>
    </row>
    <row r="147" spans="1:11" s="39" customFormat="1" x14ac:dyDescent="0.25">
      <c r="A147" s="46">
        <f t="shared" si="5"/>
        <v>139</v>
      </c>
      <c r="B147" s="84">
        <v>8.3499999999999908</v>
      </c>
      <c r="C147" s="50" t="s">
        <v>97</v>
      </c>
      <c r="D147" s="56"/>
      <c r="E147" s="56"/>
      <c r="F147" s="56"/>
      <c r="G147" s="56"/>
      <c r="H147" s="56"/>
      <c r="I147" s="47"/>
      <c r="J147" s="56"/>
      <c r="K147" s="49"/>
    </row>
    <row r="148" spans="1:11" s="39" customFormat="1" x14ac:dyDescent="0.25">
      <c r="A148" s="46">
        <f t="shared" si="5"/>
        <v>140</v>
      </c>
      <c r="B148" s="84">
        <v>8.3599999999999905</v>
      </c>
      <c r="C148" s="5" t="s">
        <v>107</v>
      </c>
      <c r="D148" s="56">
        <v>45487.7</v>
      </c>
      <c r="E148" s="56">
        <v>45487.7</v>
      </c>
      <c r="F148" s="56">
        <v>45487.7</v>
      </c>
      <c r="G148" s="56">
        <v>45487.7</v>
      </c>
      <c r="H148" s="56">
        <v>45487.7</v>
      </c>
      <c r="I148" s="47"/>
      <c r="J148" s="56">
        <v>45487.7</v>
      </c>
      <c r="K148" s="49"/>
    </row>
    <row r="149" spans="1:11" s="39" customFormat="1" x14ac:dyDescent="0.25">
      <c r="A149" s="46">
        <f t="shared" si="5"/>
        <v>141</v>
      </c>
      <c r="B149" s="84">
        <v>8.3699999999999903</v>
      </c>
      <c r="C149" s="50" t="s">
        <v>108</v>
      </c>
      <c r="D149" s="56"/>
      <c r="E149" s="56"/>
      <c r="F149" s="56"/>
      <c r="G149" s="56"/>
      <c r="H149" s="56"/>
      <c r="I149" s="47"/>
      <c r="J149" s="56"/>
      <c r="K149" s="49"/>
    </row>
    <row r="150" spans="1:11" s="39" customFormat="1" x14ac:dyDescent="0.25">
      <c r="A150" s="46">
        <f t="shared" si="5"/>
        <v>142</v>
      </c>
      <c r="B150" s="84">
        <v>8.3799999999999901</v>
      </c>
      <c r="C150" s="50" t="s">
        <v>94</v>
      </c>
      <c r="D150" s="56"/>
      <c r="E150" s="56"/>
      <c r="F150" s="56"/>
      <c r="G150" s="56"/>
      <c r="H150" s="56"/>
      <c r="I150" s="47"/>
      <c r="J150" s="56"/>
      <c r="K150" s="49"/>
    </row>
    <row r="151" spans="1:11" s="39" customFormat="1" x14ac:dyDescent="0.25">
      <c r="A151" s="46">
        <f t="shared" si="5"/>
        <v>143</v>
      </c>
      <c r="B151" s="84">
        <v>8.3899999999999899</v>
      </c>
      <c r="C151" s="50" t="s">
        <v>109</v>
      </c>
      <c r="D151" s="56"/>
      <c r="E151" s="56"/>
      <c r="F151" s="56"/>
      <c r="G151" s="56"/>
      <c r="H151" s="56"/>
      <c r="I151" s="47"/>
      <c r="J151" s="56"/>
      <c r="K151" s="49"/>
    </row>
    <row r="152" spans="1:11" s="39" customFormat="1" x14ac:dyDescent="0.25">
      <c r="A152" s="46">
        <f t="shared" si="5"/>
        <v>144</v>
      </c>
      <c r="B152" s="84">
        <v>8.3999999999999897</v>
      </c>
      <c r="C152" s="50" t="s">
        <v>110</v>
      </c>
      <c r="D152" s="56"/>
      <c r="E152" s="56"/>
      <c r="F152" s="56"/>
      <c r="G152" s="56"/>
      <c r="H152" s="56"/>
      <c r="I152" s="47"/>
      <c r="J152" s="56"/>
      <c r="K152" s="49"/>
    </row>
    <row r="153" spans="1:11" s="39" customFormat="1" x14ac:dyDescent="0.25">
      <c r="A153" s="46">
        <f t="shared" si="5"/>
        <v>145</v>
      </c>
      <c r="B153" s="84">
        <v>8.4099999999999895</v>
      </c>
      <c r="C153" s="50" t="s">
        <v>94</v>
      </c>
      <c r="D153" s="56"/>
      <c r="E153" s="56"/>
      <c r="F153" s="56"/>
      <c r="G153" s="56"/>
      <c r="H153" s="56"/>
      <c r="I153" s="47"/>
      <c r="J153" s="56"/>
      <c r="K153" s="49"/>
    </row>
    <row r="154" spans="1:11" s="39" customFormat="1" x14ac:dyDescent="0.25">
      <c r="A154" s="46">
        <f t="shared" si="5"/>
        <v>146</v>
      </c>
      <c r="B154" s="84">
        <v>8.4199999999999893</v>
      </c>
      <c r="C154" s="50" t="s">
        <v>101</v>
      </c>
      <c r="D154" s="56"/>
      <c r="E154" s="56"/>
      <c r="F154" s="56"/>
      <c r="G154" s="56"/>
      <c r="H154" s="56"/>
      <c r="I154" s="47"/>
      <c r="J154" s="56"/>
      <c r="K154" s="49"/>
    </row>
    <row r="155" spans="1:11" s="39" customFormat="1" x14ac:dyDescent="0.25">
      <c r="A155" s="46">
        <f t="shared" si="5"/>
        <v>147</v>
      </c>
      <c r="B155" s="84">
        <v>8.4299999999999908</v>
      </c>
      <c r="C155" s="50" t="s">
        <v>96</v>
      </c>
      <c r="D155" s="56"/>
      <c r="E155" s="56"/>
      <c r="F155" s="56"/>
      <c r="G155" s="56"/>
      <c r="H155" s="56"/>
      <c r="I155" s="47"/>
      <c r="J155" s="56"/>
      <c r="K155" s="49"/>
    </row>
    <row r="156" spans="1:11" s="39" customFormat="1" x14ac:dyDescent="0.25">
      <c r="A156" s="46">
        <f t="shared" si="5"/>
        <v>148</v>
      </c>
      <c r="B156" s="84">
        <v>8.4399999999999906</v>
      </c>
      <c r="C156" s="50" t="s">
        <v>97</v>
      </c>
      <c r="D156" s="56"/>
      <c r="E156" s="56"/>
      <c r="F156" s="56"/>
      <c r="G156" s="56"/>
      <c r="H156" s="56"/>
      <c r="I156" s="47"/>
      <c r="J156" s="56"/>
      <c r="K156" s="49"/>
    </row>
    <row r="157" spans="1:11" s="39" customFormat="1" x14ac:dyDescent="0.25">
      <c r="A157" s="46">
        <f t="shared" si="5"/>
        <v>149</v>
      </c>
      <c r="B157" s="84">
        <v>8.4499999999999904</v>
      </c>
      <c r="C157" s="50" t="s">
        <v>111</v>
      </c>
      <c r="D157" s="56">
        <v>45487.7</v>
      </c>
      <c r="E157" s="56">
        <v>45487.7</v>
      </c>
      <c r="F157" s="56">
        <v>45487.7</v>
      </c>
      <c r="G157" s="56">
        <v>45487.7</v>
      </c>
      <c r="H157" s="56">
        <v>45487.7</v>
      </c>
      <c r="I157" s="47"/>
      <c r="J157" s="56">
        <v>45487.7</v>
      </c>
      <c r="K157" s="49"/>
    </row>
    <row r="158" spans="1:11" s="39" customFormat="1" x14ac:dyDescent="0.25">
      <c r="A158" s="46">
        <f t="shared" si="5"/>
        <v>150</v>
      </c>
      <c r="B158" s="84">
        <v>8.4599999999999902</v>
      </c>
      <c r="C158" s="50" t="s">
        <v>100</v>
      </c>
      <c r="D158" s="56"/>
      <c r="E158" s="56"/>
      <c r="F158" s="56"/>
      <c r="G158" s="56"/>
      <c r="H158" s="56"/>
      <c r="I158" s="47"/>
      <c r="J158" s="56"/>
      <c r="K158" s="49"/>
    </row>
    <row r="159" spans="1:11" s="39" customFormat="1" x14ac:dyDescent="0.25">
      <c r="A159" s="46">
        <f t="shared" si="5"/>
        <v>151</v>
      </c>
      <c r="B159" s="84">
        <v>8.46999999999999</v>
      </c>
      <c r="C159" s="50" t="s">
        <v>101</v>
      </c>
      <c r="D159" s="56">
        <v>45487.7</v>
      </c>
      <c r="E159" s="56">
        <v>45487.7</v>
      </c>
      <c r="F159" s="56">
        <v>45487.7</v>
      </c>
      <c r="G159" s="56">
        <v>45487.7</v>
      </c>
      <c r="H159" s="56">
        <v>45487.7</v>
      </c>
      <c r="I159" s="47"/>
      <c r="J159" s="56">
        <v>45487.7</v>
      </c>
      <c r="K159" s="49"/>
    </row>
    <row r="160" spans="1:11" s="39" customFormat="1" x14ac:dyDescent="0.25">
      <c r="A160" s="46">
        <f t="shared" si="5"/>
        <v>152</v>
      </c>
      <c r="B160" s="84">
        <v>8.4799999999999898</v>
      </c>
      <c r="C160" s="50" t="s">
        <v>96</v>
      </c>
      <c r="D160" s="56"/>
      <c r="E160" s="56"/>
      <c r="F160" s="56"/>
      <c r="G160" s="56"/>
      <c r="H160" s="56"/>
      <c r="I160" s="47"/>
      <c r="J160" s="56"/>
      <c r="K160" s="49"/>
    </row>
    <row r="161" spans="1:11" s="39" customFormat="1" x14ac:dyDescent="0.25">
      <c r="A161" s="46">
        <f t="shared" si="5"/>
        <v>153</v>
      </c>
      <c r="B161" s="84">
        <v>8.4899999999999896</v>
      </c>
      <c r="C161" s="50" t="s">
        <v>97</v>
      </c>
      <c r="D161" s="56"/>
      <c r="E161" s="56"/>
      <c r="F161" s="56"/>
      <c r="G161" s="56"/>
      <c r="H161" s="56"/>
      <c r="I161" s="47"/>
      <c r="J161" s="56"/>
      <c r="K161" s="49"/>
    </row>
    <row r="162" spans="1:11" s="39" customFormat="1" ht="51" x14ac:dyDescent="0.25">
      <c r="A162" s="46">
        <f t="shared" si="5"/>
        <v>154</v>
      </c>
      <c r="B162" s="85">
        <v>8.5</v>
      </c>
      <c r="C162" s="5" t="s">
        <v>112</v>
      </c>
      <c r="D162" s="56"/>
      <c r="E162" s="56"/>
      <c r="F162" s="56"/>
      <c r="G162" s="56"/>
      <c r="H162" s="56"/>
      <c r="I162" s="47"/>
      <c r="J162" s="56"/>
      <c r="K162" s="49"/>
    </row>
    <row r="163" spans="1:11" s="39" customFormat="1" ht="38.25" x14ac:dyDescent="0.25">
      <c r="A163" s="46">
        <f t="shared" ref="A163:A167" si="6">A162+1</f>
        <v>155</v>
      </c>
      <c r="B163" s="84">
        <v>8.5099999999999891</v>
      </c>
      <c r="C163" s="5" t="s">
        <v>113</v>
      </c>
      <c r="D163" s="56"/>
      <c r="E163" s="56"/>
      <c r="F163" s="56"/>
      <c r="G163" s="56"/>
      <c r="H163" s="56"/>
      <c r="I163" s="47"/>
      <c r="J163" s="56"/>
      <c r="K163" s="49"/>
    </row>
    <row r="164" spans="1:11" s="39" customFormat="1" x14ac:dyDescent="0.25">
      <c r="A164" s="46">
        <f t="shared" si="6"/>
        <v>156</v>
      </c>
      <c r="B164" s="93" t="s">
        <v>114</v>
      </c>
      <c r="C164" s="94"/>
      <c r="D164" s="4">
        <v>9052.7000000000007</v>
      </c>
      <c r="E164" s="4">
        <v>8260.33</v>
      </c>
      <c r="F164" s="4">
        <v>10728.5</v>
      </c>
      <c r="G164" s="4">
        <f>+F164-L164</f>
        <v>10728.5</v>
      </c>
      <c r="H164" s="4">
        <v>45000</v>
      </c>
      <c r="I164" s="47"/>
      <c r="J164" s="4">
        <v>45000</v>
      </c>
      <c r="K164" s="49"/>
    </row>
    <row r="165" spans="1:11" s="39" customFormat="1" x14ac:dyDescent="0.25">
      <c r="A165" s="43">
        <f t="shared" si="6"/>
        <v>157</v>
      </c>
      <c r="B165" s="83">
        <v>9</v>
      </c>
      <c r="C165" s="2" t="s">
        <v>115</v>
      </c>
      <c r="D165" s="53"/>
      <c r="E165" s="44"/>
      <c r="F165" s="53"/>
      <c r="G165" s="53"/>
      <c r="H165" s="53"/>
      <c r="I165" s="53"/>
      <c r="J165" s="53"/>
      <c r="K165" s="54"/>
    </row>
    <row r="166" spans="1:11" s="39" customFormat="1" ht="25.5" x14ac:dyDescent="0.25">
      <c r="A166" s="46">
        <f t="shared" si="6"/>
        <v>158</v>
      </c>
      <c r="B166" s="84">
        <v>9.1</v>
      </c>
      <c r="C166" s="50" t="s">
        <v>116</v>
      </c>
      <c r="D166" s="56">
        <v>12</v>
      </c>
      <c r="E166" s="56">
        <v>12</v>
      </c>
      <c r="F166" s="56">
        <v>12</v>
      </c>
      <c r="G166" s="56">
        <v>12</v>
      </c>
      <c r="H166" s="56">
        <v>12</v>
      </c>
      <c r="I166" s="47"/>
      <c r="J166" s="56">
        <v>12</v>
      </c>
      <c r="K166" s="49"/>
    </row>
    <row r="167" spans="1:11" s="39" customFormat="1" x14ac:dyDescent="0.25">
      <c r="A167" s="46">
        <f t="shared" si="6"/>
        <v>159</v>
      </c>
      <c r="B167" s="84">
        <v>9.1999999999999993</v>
      </c>
      <c r="C167" s="50" t="s">
        <v>117</v>
      </c>
      <c r="D167" s="56">
        <v>79.2</v>
      </c>
      <c r="E167" s="56">
        <v>79.2</v>
      </c>
      <c r="F167" s="56">
        <v>79.2</v>
      </c>
      <c r="G167" s="56">
        <v>79.2</v>
      </c>
      <c r="H167" s="56">
        <v>80</v>
      </c>
      <c r="I167" s="47"/>
      <c r="J167" s="56">
        <v>80</v>
      </c>
      <c r="K167" s="49"/>
    </row>
    <row r="168" spans="1:11" s="39" customFormat="1" x14ac:dyDescent="0.25">
      <c r="A168" s="46">
        <f>+A167+1</f>
        <v>160</v>
      </c>
      <c r="B168" s="93" t="s">
        <v>118</v>
      </c>
      <c r="C168" s="94"/>
      <c r="D168" s="4">
        <v>526.70000000000005</v>
      </c>
      <c r="E168" s="6">
        <v>428</v>
      </c>
      <c r="F168" s="7"/>
      <c r="G168" s="4"/>
      <c r="H168" s="47">
        <v>960</v>
      </c>
      <c r="I168" s="47"/>
      <c r="J168" s="47">
        <v>960</v>
      </c>
      <c r="K168" s="49"/>
    </row>
    <row r="169" spans="1:11" s="39" customFormat="1" ht="25.5" x14ac:dyDescent="0.25">
      <c r="A169" s="43">
        <f>A168+1</f>
        <v>161</v>
      </c>
      <c r="B169" s="83">
        <v>10</v>
      </c>
      <c r="C169" s="2" t="s">
        <v>119</v>
      </c>
      <c r="D169" s="53"/>
      <c r="E169" s="44"/>
      <c r="F169" s="53"/>
      <c r="G169" s="53"/>
      <c r="H169" s="53"/>
      <c r="I169" s="53"/>
      <c r="J169" s="53"/>
      <c r="K169" s="54"/>
    </row>
    <row r="170" spans="1:11" s="39" customFormat="1" x14ac:dyDescent="0.25">
      <c r="A170" s="46">
        <f>A169+1</f>
        <v>162</v>
      </c>
      <c r="B170" s="84">
        <v>10.1</v>
      </c>
      <c r="C170" s="50" t="s">
        <v>120</v>
      </c>
      <c r="D170" s="47"/>
      <c r="E170" s="48"/>
      <c r="F170" s="47"/>
      <c r="G170" s="47"/>
      <c r="H170" s="47">
        <v>79303.8</v>
      </c>
      <c r="I170" s="47"/>
      <c r="J170" s="47">
        <v>79303.8</v>
      </c>
      <c r="K170" s="49"/>
    </row>
    <row r="171" spans="1:11" s="39" customFormat="1" x14ac:dyDescent="0.25">
      <c r="A171" s="46">
        <f>A170+1</f>
        <v>163</v>
      </c>
      <c r="B171" s="84">
        <v>10.199999999999999</v>
      </c>
      <c r="C171" s="50" t="s">
        <v>121</v>
      </c>
      <c r="D171" s="47"/>
      <c r="E171" s="48"/>
      <c r="F171" s="47"/>
      <c r="G171" s="47"/>
      <c r="H171" s="47">
        <v>57333</v>
      </c>
      <c r="I171" s="47"/>
      <c r="J171" s="47">
        <v>57333</v>
      </c>
      <c r="K171" s="49"/>
    </row>
    <row r="172" spans="1:11" s="39" customFormat="1" x14ac:dyDescent="0.25">
      <c r="A172" s="46">
        <v>199</v>
      </c>
      <c r="B172" s="84">
        <v>10.3</v>
      </c>
      <c r="C172" s="50" t="s">
        <v>122</v>
      </c>
      <c r="D172" s="47"/>
      <c r="E172" s="48"/>
      <c r="F172" s="47"/>
      <c r="G172" s="47"/>
      <c r="H172" s="47">
        <v>0</v>
      </c>
      <c r="I172" s="47"/>
      <c r="J172" s="47">
        <v>0</v>
      </c>
      <c r="K172" s="49"/>
    </row>
    <row r="173" spans="1:11" s="39" customFormat="1" ht="25.5" x14ac:dyDescent="0.25">
      <c r="A173" s="46">
        <f>+A172+1</f>
        <v>200</v>
      </c>
      <c r="B173" s="84">
        <v>10.4</v>
      </c>
      <c r="C173" s="50" t="s">
        <v>123</v>
      </c>
      <c r="D173" s="47"/>
      <c r="E173" s="48"/>
      <c r="F173" s="47"/>
      <c r="G173" s="47"/>
      <c r="H173" s="47">
        <v>24683.599999999999</v>
      </c>
      <c r="I173" s="47"/>
      <c r="J173" s="47">
        <v>24683.599999999999</v>
      </c>
      <c r="K173" s="49"/>
    </row>
    <row r="174" spans="1:11" s="39" customFormat="1" x14ac:dyDescent="0.25">
      <c r="A174" s="46">
        <f>+A173+1</f>
        <v>201</v>
      </c>
      <c r="B174" s="93" t="s">
        <v>124</v>
      </c>
      <c r="C174" s="94"/>
      <c r="D174" s="4">
        <v>52518.400000000001</v>
      </c>
      <c r="E174" s="4">
        <v>52406.892999999996</v>
      </c>
      <c r="F174" s="7">
        <v>6400</v>
      </c>
      <c r="G174" s="4">
        <v>3200</v>
      </c>
      <c r="H174" s="4">
        <f>H173+H172+H171+H170</f>
        <v>161320.40000000002</v>
      </c>
      <c r="I174" s="47"/>
      <c r="J174" s="4">
        <f>J173+J172+J171+J170</f>
        <v>161320.40000000002</v>
      </c>
      <c r="K174" s="49"/>
    </row>
    <row r="175" spans="1:11" s="39" customFormat="1" ht="25.5" x14ac:dyDescent="0.25">
      <c r="A175" s="43">
        <f t="shared" ref="A175:A188" si="7">A174+1</f>
        <v>202</v>
      </c>
      <c r="B175" s="83">
        <v>11</v>
      </c>
      <c r="C175" s="2" t="s">
        <v>125</v>
      </c>
      <c r="D175" s="53"/>
      <c r="E175" s="44"/>
      <c r="F175" s="53"/>
      <c r="G175" s="53"/>
      <c r="H175" s="53"/>
      <c r="I175" s="53"/>
      <c r="J175" s="53"/>
      <c r="K175" s="54"/>
    </row>
    <row r="176" spans="1:11" s="39" customFormat="1" ht="38.25" x14ac:dyDescent="0.25">
      <c r="A176" s="46">
        <f t="shared" si="7"/>
        <v>203</v>
      </c>
      <c r="B176" s="84">
        <v>11.1</v>
      </c>
      <c r="C176" s="50" t="s">
        <v>126</v>
      </c>
      <c r="D176" s="47"/>
      <c r="E176" s="48"/>
      <c r="F176" s="47"/>
      <c r="G176" s="47"/>
      <c r="H176" s="47">
        <v>490</v>
      </c>
      <c r="I176" s="47"/>
      <c r="J176" s="47">
        <v>490</v>
      </c>
      <c r="K176" s="49"/>
    </row>
    <row r="177" spans="1:11" s="39" customFormat="1" ht="25.5" x14ac:dyDescent="0.25">
      <c r="A177" s="46">
        <f t="shared" si="7"/>
        <v>204</v>
      </c>
      <c r="B177" s="84">
        <v>11.2</v>
      </c>
      <c r="C177" s="50" t="s">
        <v>127</v>
      </c>
      <c r="D177" s="47"/>
      <c r="E177" s="48"/>
      <c r="F177" s="47"/>
      <c r="G177" s="47"/>
      <c r="H177" s="47"/>
      <c r="I177" s="47"/>
      <c r="J177" s="47"/>
      <c r="K177" s="49"/>
    </row>
    <row r="178" spans="1:11" s="39" customFormat="1" x14ac:dyDescent="0.25">
      <c r="A178" s="46">
        <f t="shared" si="7"/>
        <v>205</v>
      </c>
      <c r="B178" s="84">
        <v>11.3</v>
      </c>
      <c r="C178" s="50" t="s">
        <v>128</v>
      </c>
      <c r="D178" s="47"/>
      <c r="E178" s="48"/>
      <c r="F178" s="47"/>
      <c r="G178" s="47"/>
      <c r="H178" s="47"/>
      <c r="I178" s="47"/>
      <c r="J178" s="47"/>
      <c r="K178" s="49"/>
    </row>
    <row r="179" spans="1:11" s="39" customFormat="1" x14ac:dyDescent="0.25">
      <c r="A179" s="46">
        <f t="shared" si="7"/>
        <v>206</v>
      </c>
      <c r="B179" s="93" t="s">
        <v>129</v>
      </c>
      <c r="C179" s="94"/>
      <c r="D179" s="47"/>
      <c r="E179" s="48"/>
      <c r="F179" s="47"/>
      <c r="G179" s="47"/>
      <c r="H179" s="4">
        <v>490</v>
      </c>
      <c r="I179" s="47"/>
      <c r="J179" s="4">
        <v>490</v>
      </c>
      <c r="K179" s="49"/>
    </row>
    <row r="180" spans="1:11" s="39" customFormat="1" x14ac:dyDescent="0.25">
      <c r="A180" s="43">
        <f t="shared" si="7"/>
        <v>207</v>
      </c>
      <c r="B180" s="83">
        <v>12</v>
      </c>
      <c r="C180" s="2" t="s">
        <v>130</v>
      </c>
      <c r="D180" s="53"/>
      <c r="E180" s="44"/>
      <c r="F180" s="53"/>
      <c r="G180" s="53"/>
      <c r="H180" s="53"/>
      <c r="I180" s="53"/>
      <c r="J180" s="53"/>
      <c r="K180" s="54"/>
    </row>
    <row r="181" spans="1:11" s="39" customFormat="1" ht="25.5" x14ac:dyDescent="0.25">
      <c r="A181" s="46">
        <f t="shared" si="7"/>
        <v>208</v>
      </c>
      <c r="B181" s="84">
        <v>12.1</v>
      </c>
      <c r="C181" s="50" t="s">
        <v>131</v>
      </c>
      <c r="D181" s="47"/>
      <c r="E181" s="48"/>
      <c r="F181" s="47"/>
      <c r="G181" s="47"/>
      <c r="H181" s="47"/>
      <c r="I181" s="47"/>
      <c r="J181" s="47"/>
      <c r="K181" s="49"/>
    </row>
    <row r="182" spans="1:11" s="39" customFormat="1" ht="25.5" x14ac:dyDescent="0.25">
      <c r="A182" s="46">
        <f t="shared" si="7"/>
        <v>209</v>
      </c>
      <c r="B182" s="84">
        <v>12.2</v>
      </c>
      <c r="C182" s="50" t="s">
        <v>132</v>
      </c>
      <c r="D182" s="47"/>
      <c r="E182" s="48"/>
      <c r="F182" s="47"/>
      <c r="G182" s="47"/>
      <c r="H182" s="47"/>
      <c r="I182" s="47"/>
      <c r="J182" s="47"/>
      <c r="K182" s="49"/>
    </row>
    <row r="183" spans="1:11" s="39" customFormat="1" x14ac:dyDescent="0.25">
      <c r="A183" s="46">
        <f t="shared" si="7"/>
        <v>210</v>
      </c>
      <c r="B183" s="84">
        <v>12.3</v>
      </c>
      <c r="C183" s="50" t="s">
        <v>133</v>
      </c>
      <c r="D183" s="47"/>
      <c r="E183" s="48"/>
      <c r="F183" s="47"/>
      <c r="G183" s="47"/>
      <c r="H183" s="47"/>
      <c r="I183" s="47"/>
      <c r="J183" s="47"/>
      <c r="K183" s="49"/>
    </row>
    <row r="184" spans="1:11" s="39" customFormat="1" ht="25.5" x14ac:dyDescent="0.25">
      <c r="A184" s="46">
        <f t="shared" si="7"/>
        <v>211</v>
      </c>
      <c r="B184" s="84">
        <v>12.4</v>
      </c>
      <c r="C184" s="50" t="s">
        <v>134</v>
      </c>
      <c r="D184" s="47"/>
      <c r="E184" s="48"/>
      <c r="F184" s="47"/>
      <c r="G184" s="47"/>
      <c r="H184" s="47"/>
      <c r="I184" s="47"/>
      <c r="J184" s="47"/>
      <c r="K184" s="49"/>
    </row>
    <row r="185" spans="1:11" s="39" customFormat="1" x14ac:dyDescent="0.25">
      <c r="A185" s="46">
        <f t="shared" si="7"/>
        <v>212</v>
      </c>
      <c r="B185" s="84">
        <v>12.5</v>
      </c>
      <c r="C185" s="5" t="s">
        <v>135</v>
      </c>
      <c r="D185" s="47"/>
      <c r="E185" s="48"/>
      <c r="F185" s="47"/>
      <c r="G185" s="47"/>
      <c r="H185" s="47"/>
      <c r="I185" s="47"/>
      <c r="J185" s="47"/>
      <c r="K185" s="49"/>
    </row>
    <row r="186" spans="1:11" s="39" customFormat="1" ht="25.5" x14ac:dyDescent="0.25">
      <c r="A186" s="46">
        <f t="shared" si="7"/>
        <v>213</v>
      </c>
      <c r="B186" s="84">
        <v>12.6</v>
      </c>
      <c r="C186" s="14" t="s">
        <v>136</v>
      </c>
      <c r="D186" s="47"/>
      <c r="E186" s="48"/>
      <c r="F186" s="47"/>
      <c r="G186" s="47"/>
      <c r="H186" s="47"/>
      <c r="I186" s="47"/>
      <c r="J186" s="47"/>
      <c r="K186" s="49"/>
    </row>
    <row r="187" spans="1:11" s="39" customFormat="1" x14ac:dyDescent="0.25">
      <c r="A187" s="46">
        <f t="shared" si="7"/>
        <v>214</v>
      </c>
      <c r="B187" s="91" t="s">
        <v>137</v>
      </c>
      <c r="C187" s="92"/>
      <c r="D187" s="63"/>
      <c r="E187" s="64"/>
      <c r="F187" s="63"/>
      <c r="G187" s="63"/>
      <c r="H187" s="63"/>
      <c r="I187" s="63"/>
      <c r="J187" s="63"/>
      <c r="K187" s="59"/>
    </row>
    <row r="188" spans="1:11" s="39" customFormat="1" ht="76.5" x14ac:dyDescent="0.25">
      <c r="A188" s="43">
        <f t="shared" si="7"/>
        <v>215</v>
      </c>
      <c r="B188" s="83">
        <v>13</v>
      </c>
      <c r="C188" s="2" t="s">
        <v>230</v>
      </c>
      <c r="D188" s="53"/>
      <c r="E188" s="44"/>
      <c r="F188" s="53"/>
      <c r="G188" s="53"/>
      <c r="H188" s="53"/>
      <c r="I188" s="53"/>
      <c r="J188" s="53"/>
      <c r="K188" s="54"/>
    </row>
    <row r="189" spans="1:11" s="39" customFormat="1" ht="25.5" x14ac:dyDescent="0.25">
      <c r="A189" s="65">
        <f>+A188+1</f>
        <v>216</v>
      </c>
      <c r="B189" s="86">
        <v>13.1</v>
      </c>
      <c r="C189" s="10" t="s">
        <v>138</v>
      </c>
      <c r="D189" s="63"/>
      <c r="E189" s="64"/>
      <c r="F189" s="63"/>
      <c r="G189" s="63"/>
      <c r="H189" s="63"/>
      <c r="I189" s="63"/>
      <c r="J189" s="63"/>
      <c r="K189" s="59"/>
    </row>
    <row r="190" spans="1:11" s="39" customFormat="1" ht="25.5" x14ac:dyDescent="0.25">
      <c r="A190" s="65">
        <f>A189+1</f>
        <v>217</v>
      </c>
      <c r="B190" s="86">
        <v>13.2</v>
      </c>
      <c r="C190" s="10" t="s">
        <v>139</v>
      </c>
      <c r="D190" s="63"/>
      <c r="E190" s="64"/>
      <c r="F190" s="63"/>
      <c r="G190" s="63"/>
      <c r="H190" s="63"/>
      <c r="I190" s="63"/>
      <c r="J190" s="63"/>
      <c r="K190" s="59"/>
    </row>
    <row r="191" spans="1:11" s="39" customFormat="1" ht="25.5" x14ac:dyDescent="0.25">
      <c r="A191" s="65">
        <f>A190+1</f>
        <v>218</v>
      </c>
      <c r="B191" s="86">
        <v>13.3</v>
      </c>
      <c r="C191" s="10" t="s">
        <v>140</v>
      </c>
      <c r="D191" s="63"/>
      <c r="E191" s="64"/>
      <c r="F191" s="63"/>
      <c r="G191" s="63"/>
      <c r="H191" s="63"/>
      <c r="I191" s="63"/>
      <c r="J191" s="63"/>
      <c r="K191" s="59"/>
    </row>
    <row r="192" spans="1:11" s="39" customFormat="1" ht="38.25" x14ac:dyDescent="0.25">
      <c r="A192" s="65">
        <f>A191+1</f>
        <v>219</v>
      </c>
      <c r="B192" s="86">
        <v>13.4</v>
      </c>
      <c r="C192" s="10" t="s">
        <v>141</v>
      </c>
      <c r="D192" s="63"/>
      <c r="E192" s="64"/>
      <c r="F192" s="63"/>
      <c r="G192" s="63"/>
      <c r="H192" s="63"/>
      <c r="I192" s="63"/>
      <c r="J192" s="63"/>
      <c r="K192" s="59"/>
    </row>
    <row r="193" spans="1:11" s="39" customFormat="1" ht="38.25" x14ac:dyDescent="0.25">
      <c r="A193" s="65">
        <f>+A192+1</f>
        <v>220</v>
      </c>
      <c r="B193" s="86">
        <v>13.6</v>
      </c>
      <c r="C193" s="10" t="s">
        <v>142</v>
      </c>
      <c r="D193" s="63"/>
      <c r="E193" s="64"/>
      <c r="F193" s="63"/>
      <c r="G193" s="63"/>
      <c r="H193" s="63"/>
      <c r="I193" s="63"/>
      <c r="J193" s="63"/>
      <c r="K193" s="59"/>
    </row>
    <row r="194" spans="1:11" s="39" customFormat="1" ht="38.25" x14ac:dyDescent="0.25">
      <c r="A194" s="65">
        <f>+A193+1</f>
        <v>221</v>
      </c>
      <c r="B194" s="86">
        <v>13.7</v>
      </c>
      <c r="C194" s="10" t="s">
        <v>143</v>
      </c>
      <c r="D194" s="63"/>
      <c r="E194" s="64"/>
      <c r="F194" s="63"/>
      <c r="G194" s="63"/>
      <c r="H194" s="63"/>
      <c r="I194" s="63"/>
      <c r="J194" s="63"/>
      <c r="K194" s="59"/>
    </row>
    <row r="195" spans="1:11" s="39" customFormat="1" x14ac:dyDescent="0.25">
      <c r="A195" s="65">
        <f t="shared" ref="A195:A201" si="8">A194+1</f>
        <v>222</v>
      </c>
      <c r="B195" s="91" t="s">
        <v>144</v>
      </c>
      <c r="C195" s="92"/>
      <c r="D195" s="63"/>
      <c r="E195" s="64"/>
      <c r="F195" s="63"/>
      <c r="G195" s="63"/>
      <c r="H195" s="63"/>
      <c r="I195" s="63"/>
      <c r="J195" s="63"/>
      <c r="K195" s="59"/>
    </row>
    <row r="196" spans="1:11" s="39" customFormat="1" x14ac:dyDescent="0.25">
      <c r="A196" s="43">
        <f t="shared" si="8"/>
        <v>223</v>
      </c>
      <c r="B196" s="83">
        <v>14</v>
      </c>
      <c r="C196" s="2" t="s">
        <v>145</v>
      </c>
      <c r="D196" s="53"/>
      <c r="E196" s="44"/>
      <c r="F196" s="53"/>
      <c r="G196" s="53"/>
      <c r="H196" s="53"/>
      <c r="I196" s="53"/>
      <c r="J196" s="53"/>
      <c r="K196" s="54"/>
    </row>
    <row r="197" spans="1:11" s="39" customFormat="1" ht="25.5" x14ac:dyDescent="0.25">
      <c r="A197" s="46">
        <f t="shared" si="8"/>
        <v>224</v>
      </c>
      <c r="B197" s="84">
        <v>14.1</v>
      </c>
      <c r="C197" s="50" t="s">
        <v>146</v>
      </c>
      <c r="D197" s="47"/>
      <c r="E197" s="48"/>
      <c r="F197" s="47"/>
      <c r="G197" s="47"/>
      <c r="H197" s="47">
        <v>47415</v>
      </c>
      <c r="I197" s="47"/>
      <c r="J197" s="47">
        <v>47415</v>
      </c>
      <c r="K197" s="49"/>
    </row>
    <row r="198" spans="1:11" s="39" customFormat="1" ht="38.25" x14ac:dyDescent="0.25">
      <c r="A198" s="46">
        <f t="shared" si="8"/>
        <v>225</v>
      </c>
      <c r="B198" s="84">
        <v>14.2</v>
      </c>
      <c r="C198" s="50" t="s">
        <v>147</v>
      </c>
      <c r="D198" s="47"/>
      <c r="E198" s="48"/>
      <c r="F198" s="47"/>
      <c r="G198" s="47"/>
      <c r="H198" s="47">
        <v>1367</v>
      </c>
      <c r="I198" s="47"/>
      <c r="J198" s="47">
        <v>1367</v>
      </c>
      <c r="K198" s="49"/>
    </row>
    <row r="199" spans="1:11" s="39" customFormat="1" ht="38.25" x14ac:dyDescent="0.25">
      <c r="A199" s="46">
        <f t="shared" si="8"/>
        <v>226</v>
      </c>
      <c r="B199" s="84">
        <v>14.3</v>
      </c>
      <c r="C199" s="50" t="s">
        <v>148</v>
      </c>
      <c r="D199" s="47"/>
      <c r="E199" s="48"/>
      <c r="F199" s="47"/>
      <c r="G199" s="47"/>
      <c r="H199" s="47">
        <v>8780</v>
      </c>
      <c r="I199" s="47"/>
      <c r="J199" s="47">
        <v>8780</v>
      </c>
      <c r="K199" s="49"/>
    </row>
    <row r="200" spans="1:11" s="39" customFormat="1" x14ac:dyDescent="0.25">
      <c r="A200" s="46">
        <f t="shared" si="8"/>
        <v>227</v>
      </c>
      <c r="B200" s="93" t="s">
        <v>149</v>
      </c>
      <c r="C200" s="94"/>
      <c r="D200" s="4">
        <v>6400</v>
      </c>
      <c r="E200" s="4"/>
      <c r="F200" s="7">
        <v>23224</v>
      </c>
      <c r="G200" s="4">
        <v>11612</v>
      </c>
      <c r="H200" s="4">
        <f>H199+H198+H197</f>
        <v>57562</v>
      </c>
      <c r="I200" s="4"/>
      <c r="J200" s="4">
        <f>J199+J198+J197</f>
        <v>57562</v>
      </c>
      <c r="K200" s="49"/>
    </row>
    <row r="201" spans="1:11" s="39" customFormat="1" ht="25.5" x14ac:dyDescent="0.25">
      <c r="A201" s="43">
        <f t="shared" si="8"/>
        <v>228</v>
      </c>
      <c r="B201" s="83">
        <v>15</v>
      </c>
      <c r="C201" s="2" t="s">
        <v>150</v>
      </c>
      <c r="D201" s="53"/>
      <c r="E201" s="44"/>
      <c r="F201" s="53"/>
      <c r="G201" s="53"/>
      <c r="H201" s="53"/>
      <c r="I201" s="53"/>
      <c r="J201" s="53"/>
      <c r="K201" s="54"/>
    </row>
    <row r="202" spans="1:11" s="39" customFormat="1" x14ac:dyDescent="0.25">
      <c r="A202" s="46">
        <f>+A201+1</f>
        <v>229</v>
      </c>
      <c r="B202" s="93" t="s">
        <v>151</v>
      </c>
      <c r="C202" s="94"/>
      <c r="D202" s="47"/>
      <c r="E202" s="48"/>
      <c r="F202" s="47"/>
      <c r="G202" s="47"/>
      <c r="H202" s="47"/>
      <c r="I202" s="47"/>
      <c r="J202" s="47"/>
      <c r="K202" s="49"/>
    </row>
    <row r="203" spans="1:11" s="39" customFormat="1" ht="25.5" x14ac:dyDescent="0.25">
      <c r="A203" s="43">
        <f>A202+1</f>
        <v>230</v>
      </c>
      <c r="B203" s="83">
        <v>16</v>
      </c>
      <c r="C203" s="2" t="s">
        <v>152</v>
      </c>
      <c r="D203" s="53"/>
      <c r="E203" s="44"/>
      <c r="F203" s="53"/>
      <c r="G203" s="53"/>
      <c r="H203" s="53"/>
      <c r="I203" s="53"/>
      <c r="J203" s="53"/>
      <c r="K203" s="54"/>
    </row>
    <row r="204" spans="1:11" s="39" customFormat="1" ht="25.5" x14ac:dyDescent="0.25">
      <c r="A204" s="46">
        <f>A203+1</f>
        <v>231</v>
      </c>
      <c r="B204" s="84">
        <v>16.100000000000001</v>
      </c>
      <c r="C204" s="50" t="s">
        <v>153</v>
      </c>
      <c r="D204" s="47"/>
      <c r="E204" s="48"/>
      <c r="F204" s="47"/>
      <c r="G204" s="47"/>
      <c r="H204" s="47"/>
      <c r="I204" s="47"/>
      <c r="J204" s="47"/>
      <c r="K204" s="49"/>
    </row>
    <row r="205" spans="1:11" s="39" customFormat="1" ht="25.5" x14ac:dyDescent="0.25">
      <c r="A205" s="46">
        <f>A204+1</f>
        <v>232</v>
      </c>
      <c r="B205" s="84">
        <v>16.2</v>
      </c>
      <c r="C205" s="50" t="s">
        <v>154</v>
      </c>
      <c r="D205" s="47"/>
      <c r="E205" s="48"/>
      <c r="F205" s="47"/>
      <c r="G205" s="47"/>
      <c r="H205" s="47"/>
      <c r="I205" s="47"/>
      <c r="J205" s="47"/>
      <c r="K205" s="49"/>
    </row>
    <row r="206" spans="1:11" s="39" customFormat="1" ht="25.5" x14ac:dyDescent="0.25">
      <c r="A206" s="46">
        <f>A205+1</f>
        <v>233</v>
      </c>
      <c r="B206" s="84">
        <v>16.3</v>
      </c>
      <c r="C206" s="50" t="s">
        <v>155</v>
      </c>
      <c r="D206" s="47"/>
      <c r="E206" s="48"/>
      <c r="F206" s="47"/>
      <c r="G206" s="47"/>
      <c r="H206" s="47"/>
      <c r="I206" s="47"/>
      <c r="J206" s="47"/>
      <c r="K206" s="49"/>
    </row>
    <row r="207" spans="1:11" s="39" customFormat="1" x14ac:dyDescent="0.25">
      <c r="A207" s="46">
        <f>A206+1</f>
        <v>234</v>
      </c>
      <c r="B207" s="93" t="s">
        <v>156</v>
      </c>
      <c r="C207" s="94"/>
      <c r="D207" s="47"/>
      <c r="E207" s="48"/>
      <c r="F207" s="47"/>
      <c r="G207" s="47"/>
      <c r="H207" s="47"/>
      <c r="I207" s="47"/>
      <c r="J207" s="47"/>
      <c r="K207" s="49"/>
    </row>
    <row r="208" spans="1:11" s="39" customFormat="1" ht="25.5" x14ac:dyDescent="0.25">
      <c r="A208" s="43">
        <f>+A207+1</f>
        <v>235</v>
      </c>
      <c r="B208" s="83">
        <v>17</v>
      </c>
      <c r="C208" s="2" t="s">
        <v>157</v>
      </c>
      <c r="D208" s="53"/>
      <c r="E208" s="44"/>
      <c r="F208" s="53"/>
      <c r="G208" s="53"/>
      <c r="H208" s="53"/>
      <c r="I208" s="53"/>
      <c r="J208" s="53"/>
      <c r="K208" s="54"/>
    </row>
    <row r="209" spans="1:11" s="39" customFormat="1" ht="25.5" x14ac:dyDescent="0.25">
      <c r="A209" s="46">
        <f>A208+1</f>
        <v>236</v>
      </c>
      <c r="B209" s="84">
        <v>17.100000000000001</v>
      </c>
      <c r="C209" s="50" t="s">
        <v>158</v>
      </c>
      <c r="D209" s="48"/>
      <c r="E209" s="48"/>
      <c r="F209" s="48"/>
      <c r="G209" s="47"/>
      <c r="H209" s="47"/>
      <c r="I209" s="47"/>
      <c r="J209" s="47"/>
      <c r="K209" s="49"/>
    </row>
    <row r="210" spans="1:11" s="39" customFormat="1" ht="25.5" x14ac:dyDescent="0.25">
      <c r="A210" s="46">
        <f>A209+1</f>
        <v>237</v>
      </c>
      <c r="B210" s="84">
        <v>17.2</v>
      </c>
      <c r="C210" s="15" t="s">
        <v>159</v>
      </c>
      <c r="D210" s="48"/>
      <c r="E210" s="48"/>
      <c r="F210" s="48"/>
      <c r="G210" s="47"/>
      <c r="H210" s="47"/>
      <c r="I210" s="47"/>
      <c r="J210" s="47"/>
      <c r="K210" s="49"/>
    </row>
    <row r="211" spans="1:11" s="39" customFormat="1" ht="25.5" x14ac:dyDescent="0.25">
      <c r="A211" s="46">
        <f>+A210+1</f>
        <v>238</v>
      </c>
      <c r="B211" s="84">
        <v>17.3</v>
      </c>
      <c r="C211" s="66" t="s">
        <v>160</v>
      </c>
      <c r="D211" s="56">
        <v>1034.9000000000001</v>
      </c>
      <c r="E211" s="56">
        <v>1034.9000000000001</v>
      </c>
      <c r="F211" s="56">
        <v>1034.9000000000001</v>
      </c>
      <c r="G211" s="47"/>
      <c r="H211" s="56">
        <v>1034.9000000000001</v>
      </c>
      <c r="I211" s="47"/>
      <c r="J211" s="56">
        <v>1034.9000000000001</v>
      </c>
      <c r="K211" s="49"/>
    </row>
    <row r="212" spans="1:11" s="39" customFormat="1" ht="25.5" x14ac:dyDescent="0.25">
      <c r="A212" s="46">
        <f>+A211+1</f>
        <v>239</v>
      </c>
      <c r="B212" s="84">
        <v>17.399999999999999</v>
      </c>
      <c r="C212" s="66" t="s">
        <v>161</v>
      </c>
      <c r="D212" s="56">
        <v>12419.2</v>
      </c>
      <c r="E212" s="56">
        <v>12419.2</v>
      </c>
      <c r="F212" s="56">
        <v>12419.2</v>
      </c>
      <c r="G212" s="47"/>
      <c r="H212" s="56">
        <v>12419.2</v>
      </c>
      <c r="I212" s="47"/>
      <c r="J212" s="56">
        <v>12419.2</v>
      </c>
      <c r="K212" s="49"/>
    </row>
    <row r="213" spans="1:11" s="39" customFormat="1" ht="25.5" x14ac:dyDescent="0.25">
      <c r="A213" s="46">
        <f>A212+1</f>
        <v>240</v>
      </c>
      <c r="B213" s="84">
        <v>17.5</v>
      </c>
      <c r="C213" s="66" t="s">
        <v>162</v>
      </c>
      <c r="D213" s="56">
        <v>1034.9000000000001</v>
      </c>
      <c r="E213" s="56">
        <v>1034.9000000000001</v>
      </c>
      <c r="F213" s="56">
        <v>1034.9000000000001</v>
      </c>
      <c r="G213" s="47"/>
      <c r="H213" s="56">
        <v>1034.9000000000001</v>
      </c>
      <c r="I213" s="47"/>
      <c r="J213" s="56">
        <v>1034.9000000000001</v>
      </c>
      <c r="K213" s="49"/>
    </row>
    <row r="214" spans="1:11" s="39" customFormat="1" x14ac:dyDescent="0.25">
      <c r="A214" s="46">
        <f>A213+1</f>
        <v>241</v>
      </c>
      <c r="B214" s="84">
        <v>17.600000000000001</v>
      </c>
      <c r="C214" s="16" t="s">
        <v>163</v>
      </c>
      <c r="D214" s="48">
        <v>12419.2</v>
      </c>
      <c r="E214" s="48">
        <v>12419.2</v>
      </c>
      <c r="F214" s="48">
        <v>12419.2</v>
      </c>
      <c r="G214" s="47"/>
      <c r="H214" s="48">
        <v>12419.2</v>
      </c>
      <c r="I214" s="47"/>
      <c r="J214" s="48">
        <v>12419.2</v>
      </c>
      <c r="K214" s="49"/>
    </row>
    <row r="215" spans="1:11" s="39" customFormat="1" ht="51" x14ac:dyDescent="0.25">
      <c r="A215" s="46">
        <f>A214+1</f>
        <v>242</v>
      </c>
      <c r="B215" s="84">
        <v>17.7</v>
      </c>
      <c r="C215" s="50" t="s">
        <v>229</v>
      </c>
      <c r="D215" s="48">
        <v>2500</v>
      </c>
      <c r="E215" s="48">
        <v>2500</v>
      </c>
      <c r="F215" s="48">
        <v>2500</v>
      </c>
      <c r="G215" s="47"/>
      <c r="H215" s="48">
        <v>2500</v>
      </c>
      <c r="I215" s="47"/>
      <c r="J215" s="48">
        <v>2500</v>
      </c>
      <c r="K215" s="49"/>
    </row>
    <row r="216" spans="1:11" s="39" customFormat="1" ht="38.25" x14ac:dyDescent="0.25">
      <c r="A216" s="46">
        <f>+A215+1</f>
        <v>243</v>
      </c>
      <c r="B216" s="84">
        <v>17.8</v>
      </c>
      <c r="C216" s="50" t="s">
        <v>164</v>
      </c>
      <c r="D216" s="48"/>
      <c r="E216" s="48"/>
      <c r="F216" s="48"/>
      <c r="G216" s="47"/>
      <c r="H216" s="48"/>
      <c r="I216" s="47"/>
      <c r="J216" s="48"/>
      <c r="K216" s="49"/>
    </row>
    <row r="217" spans="1:11" s="39" customFormat="1" ht="25.5" x14ac:dyDescent="0.25">
      <c r="A217" s="46">
        <f>A216+1</f>
        <v>244</v>
      </c>
      <c r="B217" s="84">
        <v>17.899999999999999</v>
      </c>
      <c r="C217" s="50" t="s">
        <v>165</v>
      </c>
      <c r="D217" s="48"/>
      <c r="E217" s="48"/>
      <c r="F217" s="48"/>
      <c r="G217" s="47"/>
      <c r="H217" s="48"/>
      <c r="I217" s="47"/>
      <c r="J217" s="48"/>
      <c r="K217" s="49"/>
    </row>
    <row r="218" spans="1:11" s="39" customFormat="1" ht="25.5" x14ac:dyDescent="0.25">
      <c r="A218" s="46">
        <f>A217+1</f>
        <v>245</v>
      </c>
      <c r="B218" s="85">
        <v>17.100000000000001</v>
      </c>
      <c r="C218" s="50" t="s">
        <v>166</v>
      </c>
      <c r="D218" s="48">
        <v>2881</v>
      </c>
      <c r="E218" s="48">
        <v>2881</v>
      </c>
      <c r="F218" s="48">
        <v>2881</v>
      </c>
      <c r="G218" s="47"/>
      <c r="H218" s="48">
        <v>2881</v>
      </c>
      <c r="I218" s="47"/>
      <c r="J218" s="48">
        <v>2881</v>
      </c>
      <c r="K218" s="49"/>
    </row>
    <row r="219" spans="1:11" s="39" customFormat="1" x14ac:dyDescent="0.25">
      <c r="A219" s="46">
        <f>A218+1</f>
        <v>246</v>
      </c>
      <c r="B219" s="84">
        <v>17.11</v>
      </c>
      <c r="C219" s="50" t="s">
        <v>167</v>
      </c>
      <c r="D219" s="48">
        <v>185</v>
      </c>
      <c r="E219" s="48">
        <v>185</v>
      </c>
      <c r="F219" s="48">
        <v>185</v>
      </c>
      <c r="G219" s="47"/>
      <c r="H219" s="48">
        <v>185</v>
      </c>
      <c r="I219" s="47"/>
      <c r="J219" s="48">
        <v>185</v>
      </c>
      <c r="K219" s="49"/>
    </row>
    <row r="220" spans="1:11" s="39" customFormat="1" ht="38.25" x14ac:dyDescent="0.25">
      <c r="A220" s="46">
        <f>A219+1</f>
        <v>247</v>
      </c>
      <c r="B220" s="84">
        <v>17.12</v>
      </c>
      <c r="C220" s="3" t="s">
        <v>168</v>
      </c>
      <c r="D220" s="48">
        <v>52320</v>
      </c>
      <c r="E220" s="48">
        <v>51781.1</v>
      </c>
      <c r="F220" s="48">
        <v>44400</v>
      </c>
      <c r="G220" s="47">
        <v>15178.656999999999</v>
      </c>
      <c r="H220" s="47">
        <v>73920</v>
      </c>
      <c r="I220" s="47"/>
      <c r="J220" s="47">
        <v>73920</v>
      </c>
      <c r="K220" s="49"/>
    </row>
    <row r="221" spans="1:11" s="39" customFormat="1" x14ac:dyDescent="0.25">
      <c r="A221" s="46">
        <f>+A220+1</f>
        <v>248</v>
      </c>
      <c r="B221" s="93" t="s">
        <v>169</v>
      </c>
      <c r="C221" s="94"/>
      <c r="D221" s="4">
        <v>98326.6</v>
      </c>
      <c r="E221" s="6">
        <v>86621.46</v>
      </c>
      <c r="F221" s="4">
        <v>178854.2</v>
      </c>
      <c r="G221" s="4">
        <v>83275.566999999995</v>
      </c>
      <c r="H221" s="17">
        <f>120000+H267+H268+H269+H270+H272+H273+H275+H276</f>
        <v>710187.21200000006</v>
      </c>
      <c r="I221" s="51"/>
      <c r="J221" s="17">
        <f>120000+J267+J268+J269+J270+J272+J273+J275+J276</f>
        <v>710187.2</v>
      </c>
      <c r="K221" s="49"/>
    </row>
    <row r="222" spans="1:11" s="39" customFormat="1" ht="25.5" x14ac:dyDescent="0.25">
      <c r="A222" s="43">
        <f>+A221+1</f>
        <v>249</v>
      </c>
      <c r="B222" s="83">
        <v>18</v>
      </c>
      <c r="C222" s="2" t="s">
        <v>170</v>
      </c>
      <c r="D222" s="53"/>
      <c r="E222" s="44"/>
      <c r="F222" s="53"/>
      <c r="G222" s="53"/>
      <c r="H222" s="53"/>
      <c r="I222" s="53"/>
      <c r="J222" s="53"/>
      <c r="K222" s="54"/>
    </row>
    <row r="223" spans="1:11" s="39" customFormat="1" ht="25.5" x14ac:dyDescent="0.25">
      <c r="A223" s="46">
        <f>A222+1</f>
        <v>250</v>
      </c>
      <c r="B223" s="84">
        <v>18.100000000000001</v>
      </c>
      <c r="C223" s="50" t="s">
        <v>171</v>
      </c>
      <c r="D223" s="47"/>
      <c r="E223" s="48"/>
      <c r="F223" s="47"/>
      <c r="G223" s="47"/>
      <c r="H223" s="47"/>
      <c r="I223" s="47"/>
      <c r="J223" s="47"/>
      <c r="K223" s="49"/>
    </row>
    <row r="224" spans="1:11" s="39" customFormat="1" ht="51" x14ac:dyDescent="0.25">
      <c r="A224" s="65">
        <f>+A223+1</f>
        <v>251</v>
      </c>
      <c r="B224" s="86">
        <v>18.2</v>
      </c>
      <c r="C224" s="67" t="s">
        <v>172</v>
      </c>
      <c r="D224" s="63"/>
      <c r="E224" s="64"/>
      <c r="F224" s="63"/>
      <c r="G224" s="63"/>
      <c r="H224" s="63"/>
      <c r="I224" s="63"/>
      <c r="J224" s="63"/>
      <c r="K224" s="59"/>
    </row>
    <row r="225" spans="1:11" s="39" customFormat="1" ht="63.75" x14ac:dyDescent="0.25">
      <c r="A225" s="46">
        <f>+A224+1</f>
        <v>252</v>
      </c>
      <c r="B225" s="84">
        <v>18.3</v>
      </c>
      <c r="C225" s="50" t="s">
        <v>173</v>
      </c>
      <c r="D225" s="47">
        <v>2346062.1</v>
      </c>
      <c r="E225" s="56">
        <v>2205624.5111600002</v>
      </c>
      <c r="F225" s="47">
        <v>2498000</v>
      </c>
      <c r="G225" s="47">
        <v>1137800</v>
      </c>
      <c r="H225" s="47">
        <f>2599502.525+H274</f>
        <v>2792593.3249999997</v>
      </c>
      <c r="I225" s="47"/>
      <c r="J225" s="47">
        <f>2599502.525+J274</f>
        <v>2792593.3249999997</v>
      </c>
      <c r="K225" s="49"/>
    </row>
    <row r="226" spans="1:11" s="39" customFormat="1" ht="63.75" x14ac:dyDescent="0.25">
      <c r="A226" s="46">
        <f>+A225+1</f>
        <v>253</v>
      </c>
      <c r="B226" s="84">
        <v>18.399999999999999</v>
      </c>
      <c r="C226" s="50" t="s">
        <v>174</v>
      </c>
      <c r="D226" s="47"/>
      <c r="E226" s="48"/>
      <c r="F226" s="47"/>
      <c r="G226" s="47"/>
      <c r="H226" s="47"/>
      <c r="I226" s="47"/>
      <c r="J226" s="47"/>
      <c r="K226" s="49"/>
    </row>
    <row r="227" spans="1:11" s="39" customFormat="1" x14ac:dyDescent="0.25">
      <c r="A227" s="46">
        <f>+A226+1</f>
        <v>254</v>
      </c>
      <c r="B227" s="93" t="s">
        <v>175</v>
      </c>
      <c r="C227" s="94"/>
      <c r="D227" s="18">
        <v>2346062.1</v>
      </c>
      <c r="E227" s="19">
        <v>2205624.5111600002</v>
      </c>
      <c r="F227" s="4">
        <v>2123300</v>
      </c>
      <c r="G227" s="4">
        <v>994778.76</v>
      </c>
      <c r="H227" s="4">
        <f>+SUM(H223:H226)</f>
        <v>2792593.3249999997</v>
      </c>
      <c r="I227" s="4"/>
      <c r="J227" s="4">
        <f>+SUM(J223:J226)</f>
        <v>2792593.3249999997</v>
      </c>
      <c r="K227" s="49"/>
    </row>
    <row r="228" spans="1:11" s="39" customFormat="1" ht="25.5" x14ac:dyDescent="0.25">
      <c r="A228" s="43">
        <f>A227+1</f>
        <v>255</v>
      </c>
      <c r="B228" s="83">
        <v>19</v>
      </c>
      <c r="C228" s="20" t="s">
        <v>176</v>
      </c>
      <c r="D228" s="53"/>
      <c r="E228" s="44"/>
      <c r="F228" s="53"/>
      <c r="G228" s="53"/>
      <c r="H228" s="53"/>
      <c r="I228" s="53"/>
      <c r="J228" s="53"/>
      <c r="K228" s="54"/>
    </row>
    <row r="229" spans="1:11" s="39" customFormat="1" ht="25.5" x14ac:dyDescent="0.25">
      <c r="A229" s="46">
        <f>+A228+1</f>
        <v>256</v>
      </c>
      <c r="B229" s="84">
        <v>19.100000000000001</v>
      </c>
      <c r="C229" s="15" t="s">
        <v>177</v>
      </c>
      <c r="D229" s="47">
        <v>3078</v>
      </c>
      <c r="E229" s="56">
        <v>3078</v>
      </c>
      <c r="F229" s="47">
        <v>3078</v>
      </c>
      <c r="G229" s="47">
        <v>1539</v>
      </c>
      <c r="H229" s="47">
        <v>4500</v>
      </c>
      <c r="I229" s="47"/>
      <c r="J229" s="47">
        <v>4500</v>
      </c>
      <c r="K229" s="49"/>
    </row>
    <row r="230" spans="1:11" s="39" customFormat="1" ht="25.5" x14ac:dyDescent="0.25">
      <c r="A230" s="46">
        <f>+A229+1</f>
        <v>257</v>
      </c>
      <c r="B230" s="84">
        <v>19.2</v>
      </c>
      <c r="C230" s="15" t="s">
        <v>178</v>
      </c>
      <c r="D230" s="47"/>
      <c r="E230" s="48"/>
      <c r="F230" s="47"/>
      <c r="G230" s="47"/>
      <c r="H230" s="47"/>
      <c r="I230" s="47"/>
      <c r="J230" s="47"/>
      <c r="K230" s="49"/>
    </row>
    <row r="231" spans="1:11" s="39" customFormat="1" ht="25.5" x14ac:dyDescent="0.25">
      <c r="A231" s="46">
        <f>+A230+1</f>
        <v>258</v>
      </c>
      <c r="B231" s="84">
        <v>19.3</v>
      </c>
      <c r="C231" s="15" t="s">
        <v>179</v>
      </c>
      <c r="D231" s="47"/>
      <c r="E231" s="48"/>
      <c r="F231" s="47"/>
      <c r="G231" s="47"/>
      <c r="H231" s="47"/>
      <c r="I231" s="47"/>
      <c r="J231" s="47"/>
      <c r="K231" s="49"/>
    </row>
    <row r="232" spans="1:11" s="39" customFormat="1" ht="25.5" x14ac:dyDescent="0.25">
      <c r="A232" s="46">
        <f>+A231+1</f>
        <v>259</v>
      </c>
      <c r="B232" s="84">
        <v>19.399999999999999</v>
      </c>
      <c r="C232" s="15" t="s">
        <v>180</v>
      </c>
      <c r="D232" s="47">
        <v>4200</v>
      </c>
      <c r="E232" s="48">
        <v>4200</v>
      </c>
      <c r="F232" s="47">
        <v>4200</v>
      </c>
      <c r="G232" s="47">
        <v>2100</v>
      </c>
      <c r="H232" s="47">
        <v>4500</v>
      </c>
      <c r="I232" s="47"/>
      <c r="J232" s="47">
        <v>4500</v>
      </c>
      <c r="K232" s="49"/>
    </row>
    <row r="233" spans="1:11" s="39" customFormat="1" x14ac:dyDescent="0.25">
      <c r="A233" s="46">
        <f>+A232+1</f>
        <v>260</v>
      </c>
      <c r="B233" s="93" t="s">
        <v>181</v>
      </c>
      <c r="C233" s="94"/>
      <c r="D233" s="4">
        <v>7278</v>
      </c>
      <c r="E233" s="21">
        <f>E232+E229</f>
        <v>7278</v>
      </c>
      <c r="F233" s="4">
        <v>7278</v>
      </c>
      <c r="G233" s="7">
        <f>G232+G229</f>
        <v>3639</v>
      </c>
      <c r="H233" s="4">
        <v>9000</v>
      </c>
      <c r="I233" s="4"/>
      <c r="J233" s="4">
        <v>9000</v>
      </c>
      <c r="K233" s="49"/>
    </row>
    <row r="234" spans="1:11" s="39" customFormat="1" ht="25.5" x14ac:dyDescent="0.25">
      <c r="A234" s="43">
        <f t="shared" ref="A234:A244" si="9">A233+1</f>
        <v>261</v>
      </c>
      <c r="B234" s="83">
        <v>20</v>
      </c>
      <c r="C234" s="2" t="s">
        <v>182</v>
      </c>
      <c r="D234" s="53"/>
      <c r="E234" s="44"/>
      <c r="F234" s="53"/>
      <c r="G234" s="53"/>
      <c r="H234" s="53"/>
      <c r="I234" s="53"/>
      <c r="J234" s="53"/>
      <c r="K234" s="54"/>
    </row>
    <row r="235" spans="1:11" s="39" customFormat="1" ht="25.5" x14ac:dyDescent="0.25">
      <c r="A235" s="46">
        <f t="shared" si="9"/>
        <v>262</v>
      </c>
      <c r="B235" s="84">
        <v>20.100000000000001</v>
      </c>
      <c r="C235" s="50" t="s">
        <v>183</v>
      </c>
      <c r="D235" s="47">
        <v>3</v>
      </c>
      <c r="E235" s="48"/>
      <c r="F235" s="47">
        <v>3</v>
      </c>
      <c r="G235" s="47">
        <v>3</v>
      </c>
      <c r="H235" s="47">
        <v>0</v>
      </c>
      <c r="I235" s="47"/>
      <c r="J235" s="47"/>
      <c r="K235" s="49"/>
    </row>
    <row r="236" spans="1:11" s="39" customFormat="1" ht="25.5" x14ac:dyDescent="0.25">
      <c r="A236" s="46">
        <f>A235+1</f>
        <v>263</v>
      </c>
      <c r="B236" s="84">
        <v>20.6</v>
      </c>
      <c r="C236" s="3" t="s">
        <v>184</v>
      </c>
      <c r="D236" s="47"/>
      <c r="E236" s="48"/>
      <c r="F236" s="47"/>
      <c r="G236" s="47"/>
      <c r="H236" s="47"/>
      <c r="I236" s="47"/>
      <c r="J236" s="47"/>
      <c r="K236" s="49"/>
    </row>
    <row r="237" spans="1:11" s="39" customFormat="1" ht="38.25" x14ac:dyDescent="0.25">
      <c r="A237" s="46">
        <f t="shared" si="9"/>
        <v>264</v>
      </c>
      <c r="B237" s="84">
        <v>20.7</v>
      </c>
      <c r="C237" s="50" t="s">
        <v>185</v>
      </c>
      <c r="D237" s="47"/>
      <c r="E237" s="48"/>
      <c r="F237" s="47"/>
      <c r="G237" s="47"/>
      <c r="H237" s="47"/>
      <c r="I237" s="47"/>
      <c r="J237" s="47"/>
      <c r="K237" s="49"/>
    </row>
    <row r="238" spans="1:11" s="39" customFormat="1" ht="25.5" x14ac:dyDescent="0.25">
      <c r="A238" s="46">
        <f t="shared" si="9"/>
        <v>265</v>
      </c>
      <c r="B238" s="84">
        <v>20.8</v>
      </c>
      <c r="C238" s="3" t="s">
        <v>186</v>
      </c>
      <c r="D238" s="47"/>
      <c r="E238" s="48"/>
      <c r="F238" s="47"/>
      <c r="G238" s="47"/>
      <c r="H238" s="47"/>
      <c r="I238" s="47"/>
      <c r="J238" s="47"/>
      <c r="K238" s="49"/>
    </row>
    <row r="239" spans="1:11" s="39" customFormat="1" ht="25.5" x14ac:dyDescent="0.25">
      <c r="A239" s="46">
        <f t="shared" si="9"/>
        <v>266</v>
      </c>
      <c r="B239" s="84">
        <v>20.9</v>
      </c>
      <c r="C239" s="3" t="s">
        <v>187</v>
      </c>
      <c r="D239" s="47"/>
      <c r="E239" s="48"/>
      <c r="F239" s="47"/>
      <c r="G239" s="47"/>
      <c r="H239" s="47"/>
      <c r="I239" s="47"/>
      <c r="J239" s="47"/>
      <c r="K239" s="49"/>
    </row>
    <row r="240" spans="1:11" s="39" customFormat="1" ht="38.25" x14ac:dyDescent="0.25">
      <c r="A240" s="46">
        <f t="shared" si="9"/>
        <v>267</v>
      </c>
      <c r="B240" s="85">
        <v>20.100000000000001</v>
      </c>
      <c r="C240" s="3" t="s">
        <v>188</v>
      </c>
      <c r="D240" s="47"/>
      <c r="E240" s="48"/>
      <c r="F240" s="47"/>
      <c r="G240" s="47"/>
      <c r="H240" s="47"/>
      <c r="I240" s="47"/>
      <c r="J240" s="47"/>
      <c r="K240" s="49"/>
    </row>
    <row r="241" spans="1:11" s="39" customFormat="1" ht="38.25" x14ac:dyDescent="0.25">
      <c r="A241" s="46">
        <f t="shared" si="9"/>
        <v>268</v>
      </c>
      <c r="B241" s="84">
        <v>20.11</v>
      </c>
      <c r="C241" s="5" t="s">
        <v>189</v>
      </c>
      <c r="D241" s="47"/>
      <c r="E241" s="48"/>
      <c r="F241" s="47"/>
      <c r="G241" s="47"/>
      <c r="H241" s="47"/>
      <c r="I241" s="47"/>
      <c r="J241" s="47"/>
      <c r="K241" s="49"/>
    </row>
    <row r="242" spans="1:11" s="39" customFormat="1" ht="25.5" x14ac:dyDescent="0.25">
      <c r="A242" s="46">
        <f t="shared" si="9"/>
        <v>269</v>
      </c>
      <c r="B242" s="84">
        <v>20.12</v>
      </c>
      <c r="C242" s="50" t="s">
        <v>190</v>
      </c>
      <c r="D242" s="47"/>
      <c r="E242" s="48">
        <v>500</v>
      </c>
      <c r="F242" s="47"/>
      <c r="G242" s="47"/>
      <c r="H242" s="47">
        <v>8200</v>
      </c>
      <c r="I242" s="47"/>
      <c r="J242" s="47">
        <v>8200</v>
      </c>
      <c r="K242" s="49"/>
    </row>
    <row r="243" spans="1:11" s="39" customFormat="1" ht="25.5" x14ac:dyDescent="0.25">
      <c r="A243" s="46">
        <f t="shared" si="9"/>
        <v>270</v>
      </c>
      <c r="B243" s="84">
        <v>20.13</v>
      </c>
      <c r="C243" s="50" t="s">
        <v>191</v>
      </c>
      <c r="D243" s="47"/>
      <c r="E243" s="48">
        <v>4531.7</v>
      </c>
      <c r="F243" s="47"/>
      <c r="G243" s="47"/>
      <c r="H243" s="47">
        <v>27200</v>
      </c>
      <c r="I243" s="47"/>
      <c r="J243" s="47">
        <v>27200</v>
      </c>
      <c r="K243" s="49"/>
    </row>
    <row r="244" spans="1:11" s="39" customFormat="1" x14ac:dyDescent="0.25">
      <c r="A244" s="46">
        <f t="shared" si="9"/>
        <v>271</v>
      </c>
      <c r="B244" s="93" t="s">
        <v>192</v>
      </c>
      <c r="C244" s="94"/>
      <c r="D244" s="4">
        <v>24144.6</v>
      </c>
      <c r="E244" s="22">
        <v>2519.5</v>
      </c>
      <c r="F244" s="4">
        <v>59127</v>
      </c>
      <c r="G244" s="4">
        <v>59127</v>
      </c>
      <c r="H244" s="4">
        <f>+H243+H242</f>
        <v>35400</v>
      </c>
      <c r="I244" s="4"/>
      <c r="J244" s="4">
        <f>+J243+J242</f>
        <v>35400</v>
      </c>
      <c r="K244" s="49"/>
    </row>
    <row r="245" spans="1:11" s="39" customFormat="1" x14ac:dyDescent="0.25">
      <c r="A245" s="43">
        <f>+A244+1</f>
        <v>272</v>
      </c>
      <c r="B245" s="83">
        <v>21</v>
      </c>
      <c r="C245" s="2" t="s">
        <v>193</v>
      </c>
      <c r="D245" s="53"/>
      <c r="E245" s="44"/>
      <c r="F245" s="53"/>
      <c r="G245" s="53"/>
      <c r="H245" s="53"/>
      <c r="I245" s="53"/>
      <c r="J245" s="53"/>
      <c r="K245" s="54"/>
    </row>
    <row r="246" spans="1:11" s="39" customFormat="1" x14ac:dyDescent="0.25">
      <c r="A246" s="46">
        <f>A245+1</f>
        <v>273</v>
      </c>
      <c r="B246" s="84">
        <v>21.1</v>
      </c>
      <c r="C246" s="50" t="s">
        <v>194</v>
      </c>
      <c r="D246" s="47"/>
      <c r="E246" s="48"/>
      <c r="F246" s="47"/>
      <c r="G246" s="47"/>
      <c r="H246" s="47"/>
      <c r="I246" s="47"/>
      <c r="J246" s="47"/>
      <c r="K246" s="49"/>
    </row>
    <row r="247" spans="1:11" s="39" customFormat="1" x14ac:dyDescent="0.25">
      <c r="A247" s="46">
        <f>A246+1</f>
        <v>274</v>
      </c>
      <c r="B247" s="84">
        <v>21.2</v>
      </c>
      <c r="C247" s="50" t="s">
        <v>195</v>
      </c>
      <c r="D247" s="47"/>
      <c r="E247" s="48"/>
      <c r="F247" s="47"/>
      <c r="G247" s="47"/>
      <c r="H247" s="47"/>
      <c r="I247" s="47"/>
      <c r="J247" s="47"/>
      <c r="K247" s="49"/>
    </row>
    <row r="248" spans="1:11" s="39" customFormat="1" x14ac:dyDescent="0.25">
      <c r="A248" s="46">
        <f>A247+1</f>
        <v>275</v>
      </c>
      <c r="B248" s="84">
        <v>21.3</v>
      </c>
      <c r="C248" s="50" t="s">
        <v>196</v>
      </c>
      <c r="D248" s="68">
        <v>750</v>
      </c>
      <c r="E248" s="48">
        <v>750</v>
      </c>
      <c r="F248" s="68">
        <v>750</v>
      </c>
      <c r="G248" s="47">
        <v>375</v>
      </c>
      <c r="H248" s="47">
        <v>750</v>
      </c>
      <c r="I248" s="47"/>
      <c r="J248" s="47">
        <v>750</v>
      </c>
      <c r="K248" s="49"/>
    </row>
    <row r="249" spans="1:11" s="39" customFormat="1" x14ac:dyDescent="0.25">
      <c r="A249" s="46">
        <f>A248+1</f>
        <v>276</v>
      </c>
      <c r="B249" s="84">
        <v>21.4</v>
      </c>
      <c r="C249" s="50" t="s">
        <v>197</v>
      </c>
      <c r="D249" s="47">
        <v>880</v>
      </c>
      <c r="E249" s="48">
        <v>707</v>
      </c>
      <c r="F249" s="47">
        <v>880</v>
      </c>
      <c r="G249" s="47">
        <v>0</v>
      </c>
      <c r="H249" s="47">
        <v>880</v>
      </c>
      <c r="I249" s="47"/>
      <c r="J249" s="47">
        <v>880</v>
      </c>
      <c r="K249" s="49"/>
    </row>
    <row r="250" spans="1:11" s="39" customFormat="1" x14ac:dyDescent="0.25">
      <c r="A250" s="46">
        <f>A249+1</f>
        <v>277</v>
      </c>
      <c r="B250" s="93" t="s">
        <v>198</v>
      </c>
      <c r="C250" s="94"/>
      <c r="D250" s="47">
        <f>D249+D248</f>
        <v>1630</v>
      </c>
      <c r="E250" s="48">
        <v>1457</v>
      </c>
      <c r="F250" s="47">
        <f>F249+F248</f>
        <v>1630</v>
      </c>
      <c r="G250" s="47">
        <v>375</v>
      </c>
      <c r="H250" s="47">
        <f>H249+H248</f>
        <v>1630</v>
      </c>
      <c r="I250" s="47"/>
      <c r="J250" s="47">
        <f>J249+J248</f>
        <v>1630</v>
      </c>
      <c r="K250" s="49"/>
    </row>
    <row r="251" spans="1:11" s="39" customFormat="1" x14ac:dyDescent="0.25">
      <c r="A251" s="69">
        <f>+A250+1</f>
        <v>278</v>
      </c>
      <c r="B251" s="95" t="s">
        <v>199</v>
      </c>
      <c r="C251" s="96"/>
      <c r="D251" s="23">
        <f>+SUM(D250+D244+D233+D227+D221+D200+D179+D174+D168+D164+D111+D98+D88+D56+D31+D25+D16)</f>
        <v>3393431.9000000004</v>
      </c>
      <c r="E251" s="23">
        <f>+SUM(E250+E244+E233+E227+E221+E200+E179+E174+E168+E164+E111+E98+E88+E56+E31+E25+E16)</f>
        <v>3195886.6091600005</v>
      </c>
      <c r="F251" s="23">
        <f>+SUM(F250+F244+F233+F227+F221+F200+F179+F174+F168+F164+F111+F98+F88+F56+F31+F25+F16)</f>
        <v>3319535.3</v>
      </c>
      <c r="G251" s="23">
        <f>+SUM(G250+G244+G233+G227+G221+G200+G179+G174+G168+G164+G111+G98+G88+G56+G31+G25+G16)</f>
        <v>2075729.4269999999</v>
      </c>
      <c r="H251" s="23">
        <f>+SUM(H250+H244+H233+H227+H221+H200+H179+H174+H168+H164+H111+H98+H88+H56+H31+H25+H16)</f>
        <v>5204725.5777116287</v>
      </c>
      <c r="I251" s="23"/>
      <c r="J251" s="23">
        <f>+SUM(J250+J244+J233+J227+J221+J200+J179+J174+J168+J164+J111+J98+J88+J56+J31+J25+J16)</f>
        <v>5199919.5249999994</v>
      </c>
      <c r="K251" s="24"/>
    </row>
    <row r="252" spans="1:11" s="39" customFormat="1" ht="25.5" x14ac:dyDescent="0.25">
      <c r="A252" s="43">
        <f>+A251+1</f>
        <v>279</v>
      </c>
      <c r="B252" s="83">
        <v>22</v>
      </c>
      <c r="C252" s="25" t="s">
        <v>200</v>
      </c>
      <c r="D252" s="53"/>
      <c r="E252" s="44"/>
      <c r="F252" s="53"/>
      <c r="G252" s="53"/>
      <c r="H252" s="53"/>
      <c r="I252" s="53"/>
      <c r="J252" s="53"/>
      <c r="K252" s="54"/>
    </row>
    <row r="253" spans="1:11" s="39" customFormat="1" ht="25.5" x14ac:dyDescent="0.25">
      <c r="A253" s="46">
        <f>A252+1</f>
        <v>280</v>
      </c>
      <c r="B253" s="84">
        <v>22.1</v>
      </c>
      <c r="C253" s="50" t="s">
        <v>201</v>
      </c>
      <c r="D253" s="47"/>
      <c r="E253" s="48"/>
      <c r="F253" s="47"/>
      <c r="G253" s="47"/>
      <c r="H253" s="47"/>
      <c r="I253" s="47"/>
      <c r="J253" s="47"/>
      <c r="K253" s="49"/>
    </row>
    <row r="254" spans="1:11" s="39" customFormat="1" ht="25.5" x14ac:dyDescent="0.25">
      <c r="A254" s="46">
        <f>A253+1</f>
        <v>281</v>
      </c>
      <c r="B254" s="84">
        <v>22.2</v>
      </c>
      <c r="C254" s="50" t="s">
        <v>202</v>
      </c>
      <c r="D254" s="47">
        <v>144420</v>
      </c>
      <c r="E254" s="56">
        <v>254370.06140999999</v>
      </c>
      <c r="F254" s="47">
        <v>400000</v>
      </c>
      <c r="G254" s="47">
        <f>+F254-L254</f>
        <v>400000</v>
      </c>
      <c r="H254" s="47">
        <v>400000</v>
      </c>
      <c r="I254" s="47"/>
      <c r="J254" s="47">
        <v>400000</v>
      </c>
      <c r="K254" s="49"/>
    </row>
    <row r="255" spans="1:11" s="39" customFormat="1" ht="25.5" x14ac:dyDescent="0.25">
      <c r="A255" s="46">
        <f>+A254+1</f>
        <v>282</v>
      </c>
      <c r="B255" s="84">
        <v>22.3</v>
      </c>
      <c r="C255" s="26" t="s">
        <v>203</v>
      </c>
      <c r="D255" s="47"/>
      <c r="E255" s="48"/>
      <c r="F255" s="47"/>
      <c r="G255" s="47"/>
      <c r="H255" s="47"/>
      <c r="I255" s="47"/>
      <c r="J255" s="47"/>
      <c r="K255" s="49"/>
    </row>
    <row r="256" spans="1:11" s="39" customFormat="1" ht="38.25" x14ac:dyDescent="0.25">
      <c r="A256" s="46">
        <f t="shared" ref="A256:A265" si="10">A255+1</f>
        <v>283</v>
      </c>
      <c r="B256" s="84">
        <v>22.4</v>
      </c>
      <c r="C256" s="27" t="s">
        <v>204</v>
      </c>
      <c r="D256" s="47"/>
      <c r="E256" s="48"/>
      <c r="F256" s="47"/>
      <c r="G256" s="47"/>
      <c r="H256" s="47"/>
      <c r="I256" s="47"/>
      <c r="J256" s="47"/>
      <c r="K256" s="49"/>
    </row>
    <row r="257" spans="1:11" s="39" customFormat="1" ht="38.25" x14ac:dyDescent="0.25">
      <c r="A257" s="46">
        <f t="shared" si="10"/>
        <v>284</v>
      </c>
      <c r="B257" s="84">
        <v>22.5</v>
      </c>
      <c r="C257" s="27" t="s">
        <v>205</v>
      </c>
      <c r="D257" s="47"/>
      <c r="E257" s="48"/>
      <c r="F257" s="47"/>
      <c r="G257" s="47"/>
      <c r="H257" s="47"/>
      <c r="I257" s="47"/>
      <c r="J257" s="47"/>
      <c r="K257" s="49"/>
    </row>
    <row r="258" spans="1:11" s="39" customFormat="1" ht="25.5" x14ac:dyDescent="0.25">
      <c r="A258" s="46">
        <f t="shared" si="10"/>
        <v>285</v>
      </c>
      <c r="B258" s="84">
        <v>22.6</v>
      </c>
      <c r="C258" s="50" t="s">
        <v>206</v>
      </c>
      <c r="D258" s="47">
        <v>90444</v>
      </c>
      <c r="E258" s="47">
        <v>65532</v>
      </c>
      <c r="F258" s="47">
        <v>100000</v>
      </c>
      <c r="G258" s="47">
        <f>+F258-L258</f>
        <v>100000</v>
      </c>
      <c r="H258" s="47">
        <v>100000</v>
      </c>
      <c r="I258" s="47"/>
      <c r="J258" s="47">
        <v>100000</v>
      </c>
      <c r="K258" s="49"/>
    </row>
    <row r="259" spans="1:11" s="39" customFormat="1" ht="13.5" thickBot="1" x14ac:dyDescent="0.3">
      <c r="A259" s="46">
        <f t="shared" si="10"/>
        <v>286</v>
      </c>
      <c r="B259" s="84">
        <v>22.7</v>
      </c>
      <c r="C259" s="48" t="s">
        <v>207</v>
      </c>
      <c r="D259" s="68">
        <v>3328930.2</v>
      </c>
      <c r="E259" s="28">
        <v>3094923.37</v>
      </c>
      <c r="F259" s="68">
        <v>2817905.3</v>
      </c>
      <c r="G259" s="47">
        <f>+F259-L259</f>
        <v>2817905.3</v>
      </c>
      <c r="H259" s="47">
        <f>+H251-H258-H254</f>
        <v>4704725.5777116287</v>
      </c>
      <c r="I259" s="47"/>
      <c r="J259" s="47">
        <f>+J251-J258-J254</f>
        <v>4699919.5249999994</v>
      </c>
      <c r="K259" s="49"/>
    </row>
    <row r="260" spans="1:11" s="39" customFormat="1" x14ac:dyDescent="0.25">
      <c r="A260" s="43">
        <f t="shared" si="10"/>
        <v>287</v>
      </c>
      <c r="B260" s="83">
        <v>23</v>
      </c>
      <c r="C260" s="25" t="s">
        <v>208</v>
      </c>
      <c r="D260" s="53">
        <v>1</v>
      </c>
      <c r="E260" s="70">
        <v>1</v>
      </c>
      <c r="F260" s="53">
        <v>1</v>
      </c>
      <c r="G260" s="53">
        <v>1</v>
      </c>
      <c r="H260" s="53">
        <v>1</v>
      </c>
      <c r="I260" s="53"/>
      <c r="J260" s="53">
        <v>1</v>
      </c>
      <c r="K260" s="54"/>
    </row>
    <row r="261" spans="1:11" s="39" customFormat="1" x14ac:dyDescent="0.25">
      <c r="A261" s="43">
        <f t="shared" si="10"/>
        <v>288</v>
      </c>
      <c r="B261" s="83">
        <v>24</v>
      </c>
      <c r="C261" s="25" t="s">
        <v>209</v>
      </c>
      <c r="D261" s="53">
        <v>64</v>
      </c>
      <c r="E261" s="70">
        <v>60</v>
      </c>
      <c r="F261" s="53">
        <v>67</v>
      </c>
      <c r="G261" s="53">
        <v>67</v>
      </c>
      <c r="H261" s="53">
        <v>84</v>
      </c>
      <c r="I261" s="53"/>
      <c r="J261" s="53">
        <v>84</v>
      </c>
      <c r="K261" s="54"/>
    </row>
    <row r="262" spans="1:11" s="39" customFormat="1" ht="25.5" x14ac:dyDescent="0.25">
      <c r="A262" s="46">
        <f t="shared" si="10"/>
        <v>289</v>
      </c>
      <c r="B262" s="84">
        <v>24.1</v>
      </c>
      <c r="C262" s="50" t="s">
        <v>210</v>
      </c>
      <c r="D262" s="47">
        <v>54</v>
      </c>
      <c r="E262" s="56">
        <v>54</v>
      </c>
      <c r="F262" s="47">
        <v>54</v>
      </c>
      <c r="G262" s="47">
        <v>54</v>
      </c>
      <c r="H262" s="47">
        <v>71</v>
      </c>
      <c r="I262" s="47"/>
      <c r="J262" s="47">
        <v>71</v>
      </c>
      <c r="K262" s="49"/>
    </row>
    <row r="263" spans="1:11" s="39" customFormat="1" x14ac:dyDescent="0.25">
      <c r="A263" s="46">
        <f t="shared" si="10"/>
        <v>290</v>
      </c>
      <c r="B263" s="84">
        <v>24.2</v>
      </c>
      <c r="C263" s="50" t="s">
        <v>211</v>
      </c>
      <c r="D263" s="47">
        <v>2</v>
      </c>
      <c r="E263" s="56">
        <v>1</v>
      </c>
      <c r="F263" s="47">
        <v>1</v>
      </c>
      <c r="G263" s="47">
        <v>1</v>
      </c>
      <c r="H263" s="47">
        <v>1</v>
      </c>
      <c r="I263" s="47"/>
      <c r="J263" s="47">
        <v>1</v>
      </c>
      <c r="K263" s="49"/>
    </row>
    <row r="264" spans="1:11" s="39" customFormat="1" x14ac:dyDescent="0.25">
      <c r="A264" s="46">
        <f t="shared" si="10"/>
        <v>291</v>
      </c>
      <c r="B264" s="84">
        <v>24.3</v>
      </c>
      <c r="C264" s="50" t="s">
        <v>212</v>
      </c>
      <c r="D264" s="47">
        <v>50</v>
      </c>
      <c r="E264" s="56">
        <v>44</v>
      </c>
      <c r="F264" s="47">
        <v>53</v>
      </c>
      <c r="G264" s="47">
        <v>53</v>
      </c>
      <c r="H264" s="47">
        <v>70</v>
      </c>
      <c r="I264" s="47"/>
      <c r="J264" s="47">
        <v>70</v>
      </c>
      <c r="K264" s="49"/>
    </row>
    <row r="265" spans="1:11" s="39" customFormat="1" x14ac:dyDescent="0.25">
      <c r="A265" s="46">
        <f t="shared" si="10"/>
        <v>292</v>
      </c>
      <c r="B265" s="84">
        <v>24.4</v>
      </c>
      <c r="C265" s="48" t="s">
        <v>213</v>
      </c>
      <c r="D265" s="47">
        <v>12</v>
      </c>
      <c r="E265" s="56">
        <v>15</v>
      </c>
      <c r="F265" s="47">
        <v>13</v>
      </c>
      <c r="G265" s="47">
        <v>13</v>
      </c>
      <c r="H265" s="47">
        <v>13</v>
      </c>
      <c r="I265" s="47"/>
      <c r="J265" s="47">
        <v>13</v>
      </c>
      <c r="K265" s="49"/>
    </row>
    <row r="266" spans="1:11" s="39" customFormat="1" ht="13.5" thickBot="1" x14ac:dyDescent="0.3">
      <c r="A266" s="46">
        <f>+A265+1</f>
        <v>293</v>
      </c>
      <c r="B266" s="84">
        <v>24.5</v>
      </c>
      <c r="C266" s="50" t="s">
        <v>214</v>
      </c>
      <c r="D266" s="47"/>
      <c r="E266" s="71">
        <v>13</v>
      </c>
      <c r="F266" s="47">
        <v>13</v>
      </c>
      <c r="G266" s="47">
        <v>13</v>
      </c>
      <c r="H266" s="47">
        <v>13</v>
      </c>
      <c r="I266" s="47"/>
      <c r="J266" s="47">
        <v>13</v>
      </c>
      <c r="K266" s="49"/>
    </row>
    <row r="267" spans="1:11" s="39" customFormat="1" ht="25.5" x14ac:dyDescent="0.25">
      <c r="A267" s="48"/>
      <c r="B267" s="87">
        <v>1</v>
      </c>
      <c r="C267" s="72" t="s">
        <v>215</v>
      </c>
      <c r="D267" s="73">
        <v>27480</v>
      </c>
      <c r="E267" s="74">
        <v>27480</v>
      </c>
      <c r="F267" s="74">
        <v>23815.9</v>
      </c>
      <c r="G267" s="29"/>
      <c r="H267" s="74">
        <v>12085</v>
      </c>
      <c r="I267" s="74"/>
      <c r="J267" s="74">
        <v>12085</v>
      </c>
      <c r="K267" s="76"/>
    </row>
    <row r="268" spans="1:11" s="39" customFormat="1" ht="38.25" x14ac:dyDescent="0.25">
      <c r="A268" s="48"/>
      <c r="B268" s="87">
        <v>2</v>
      </c>
      <c r="C268" s="77" t="s">
        <v>216</v>
      </c>
      <c r="D268" s="75"/>
      <c r="E268" s="75"/>
      <c r="F268" s="75"/>
      <c r="G268" s="75"/>
      <c r="H268" s="75">
        <v>9000</v>
      </c>
      <c r="I268" s="75"/>
      <c r="J268" s="75">
        <v>9000</v>
      </c>
      <c r="K268" s="75"/>
    </row>
    <row r="269" spans="1:11" s="39" customFormat="1" ht="51" x14ac:dyDescent="0.25">
      <c r="A269" s="48"/>
      <c r="B269" s="87">
        <v>3</v>
      </c>
      <c r="C269" s="77" t="s">
        <v>217</v>
      </c>
      <c r="D269" s="75"/>
      <c r="E269" s="75"/>
      <c r="F269" s="75"/>
      <c r="G269" s="75"/>
      <c r="H269" s="75">
        <v>12000</v>
      </c>
      <c r="I269" s="75"/>
      <c r="J269" s="75">
        <v>12000</v>
      </c>
      <c r="K269" s="75"/>
    </row>
    <row r="270" spans="1:11" s="39" customFormat="1" ht="51" x14ac:dyDescent="0.25">
      <c r="A270" s="48"/>
      <c r="B270" s="87">
        <v>4</v>
      </c>
      <c r="C270" s="77" t="s">
        <v>218</v>
      </c>
      <c r="D270" s="75"/>
      <c r="E270" s="75"/>
      <c r="F270" s="75"/>
      <c r="G270" s="75"/>
      <c r="H270" s="75">
        <v>40975</v>
      </c>
      <c r="I270" s="75"/>
      <c r="J270" s="75">
        <v>40975</v>
      </c>
      <c r="K270" s="75"/>
    </row>
    <row r="271" spans="1:11" s="39" customFormat="1" ht="76.5" x14ac:dyDescent="0.25">
      <c r="A271" s="78"/>
      <c r="B271" s="88">
        <v>5</v>
      </c>
      <c r="C271" s="77" t="s">
        <v>219</v>
      </c>
      <c r="D271" s="75"/>
      <c r="E271" s="75"/>
      <c r="F271" s="75"/>
      <c r="G271" s="75"/>
      <c r="H271" s="75">
        <v>5829.6</v>
      </c>
      <c r="I271" s="75"/>
      <c r="J271" s="75">
        <v>5829.6</v>
      </c>
      <c r="K271" s="75"/>
    </row>
    <row r="272" spans="1:11" s="39" customFormat="1" ht="51" x14ac:dyDescent="0.25">
      <c r="A272" s="48"/>
      <c r="B272" s="87">
        <v>6</v>
      </c>
      <c r="C272" s="77" t="s">
        <v>220</v>
      </c>
      <c r="D272" s="75"/>
      <c r="E272" s="75"/>
      <c r="F272" s="75"/>
      <c r="G272" s="75"/>
      <c r="H272" s="75">
        <v>53597.599999999999</v>
      </c>
      <c r="I272" s="75"/>
      <c r="J272" s="75">
        <v>53597.599999999999</v>
      </c>
      <c r="K272" s="75"/>
    </row>
    <row r="273" spans="1:11" s="39" customFormat="1" ht="89.25" x14ac:dyDescent="0.25">
      <c r="A273" s="48"/>
      <c r="B273" s="87">
        <v>7</v>
      </c>
      <c r="C273" s="79" t="s">
        <v>221</v>
      </c>
      <c r="D273" s="75"/>
      <c r="E273" s="75"/>
      <c r="F273" s="75"/>
      <c r="G273" s="75"/>
      <c r="H273" s="75">
        <v>62155</v>
      </c>
      <c r="I273" s="75"/>
      <c r="J273" s="75">
        <v>62155</v>
      </c>
      <c r="K273" s="75"/>
    </row>
    <row r="274" spans="1:11" s="39" customFormat="1" ht="51" x14ac:dyDescent="0.25">
      <c r="A274" s="48"/>
      <c r="B274" s="87">
        <v>8</v>
      </c>
      <c r="C274" s="80" t="s">
        <v>222</v>
      </c>
      <c r="D274" s="75"/>
      <c r="E274" s="75"/>
      <c r="F274" s="75"/>
      <c r="G274" s="75"/>
      <c r="H274" s="75">
        <v>193090.8</v>
      </c>
      <c r="I274" s="75"/>
      <c r="J274" s="75">
        <v>193090.8</v>
      </c>
      <c r="K274" s="75"/>
    </row>
    <row r="275" spans="1:11" s="39" customFormat="1" ht="38.25" x14ac:dyDescent="0.25">
      <c r="A275" s="48"/>
      <c r="B275" s="87"/>
      <c r="C275" s="80" t="s">
        <v>223</v>
      </c>
      <c r="D275" s="75"/>
      <c r="E275" s="75"/>
      <c r="F275" s="75"/>
      <c r="G275" s="75"/>
      <c r="H275" s="75">
        <v>69440</v>
      </c>
      <c r="I275" s="75"/>
      <c r="J275" s="75">
        <v>69440</v>
      </c>
      <c r="K275" s="75"/>
    </row>
    <row r="276" spans="1:11" s="39" customFormat="1" ht="38.25" x14ac:dyDescent="0.25">
      <c r="A276" s="48"/>
      <c r="B276" s="87"/>
      <c r="C276" s="80" t="s">
        <v>224</v>
      </c>
      <c r="D276" s="75"/>
      <c r="E276" s="75"/>
      <c r="F276" s="75"/>
      <c r="G276" s="75"/>
      <c r="H276" s="75">
        <v>330934.61200000002</v>
      </c>
      <c r="I276" s="75"/>
      <c r="J276" s="75">
        <v>330934.59999999998</v>
      </c>
      <c r="K276" s="75"/>
    </row>
    <row r="277" spans="1:11" s="39" customFormat="1" x14ac:dyDescent="0.25">
      <c r="A277" s="97" t="s">
        <v>225</v>
      </c>
      <c r="B277" s="97"/>
      <c r="C277" s="97"/>
      <c r="D277" s="8"/>
      <c r="E277" s="8"/>
      <c r="F277" s="8"/>
      <c r="G277" s="8"/>
      <c r="H277" s="30">
        <f>+H276+H275+H274+H273+H272+H271+H270+H269+H268+H267</f>
        <v>789107.61199999996</v>
      </c>
      <c r="I277" s="30"/>
      <c r="J277" s="30">
        <f t="shared" ref="J277:K277" si="11">+J276+J275+J274+J273+J272+J271+J270+J269+J268+J267</f>
        <v>789107.59999999986</v>
      </c>
      <c r="K277" s="30">
        <f t="shared" si="11"/>
        <v>0</v>
      </c>
    </row>
    <row r="278" spans="1:11" s="39" customFormat="1" x14ac:dyDescent="0.25">
      <c r="A278" s="90" t="s">
        <v>226</v>
      </c>
      <c r="B278" s="90"/>
      <c r="C278" s="90"/>
      <c r="D278" s="31"/>
      <c r="E278" s="31"/>
      <c r="F278" s="31"/>
      <c r="G278" s="31"/>
      <c r="H278" s="32">
        <f>+H251+H277</f>
        <v>5993833.1897116285</v>
      </c>
      <c r="I278" s="32">
        <f>+I251+I277</f>
        <v>0</v>
      </c>
      <c r="J278" s="32">
        <f>+J251+J277</f>
        <v>5989027.1249999991</v>
      </c>
      <c r="K278" s="31"/>
    </row>
  </sheetData>
  <mergeCells count="33">
    <mergeCell ref="B3:D3"/>
    <mergeCell ref="A4:A6"/>
    <mergeCell ref="B4:B6"/>
    <mergeCell ref="C4:C6"/>
    <mergeCell ref="D4:K4"/>
    <mergeCell ref="D5:E5"/>
    <mergeCell ref="F5:G5"/>
    <mergeCell ref="H5:J5"/>
    <mergeCell ref="K5:K6"/>
    <mergeCell ref="B187:C187"/>
    <mergeCell ref="B16:C16"/>
    <mergeCell ref="B25:C25"/>
    <mergeCell ref="B31:C31"/>
    <mergeCell ref="B56:C56"/>
    <mergeCell ref="B88:C88"/>
    <mergeCell ref="B98:C98"/>
    <mergeCell ref="B111:C111"/>
    <mergeCell ref="B164:C164"/>
    <mergeCell ref="B168:C168"/>
    <mergeCell ref="B174:C174"/>
    <mergeCell ref="B179:C179"/>
    <mergeCell ref="A278:C278"/>
    <mergeCell ref="B195:C195"/>
    <mergeCell ref="B200:C200"/>
    <mergeCell ref="B202:C202"/>
    <mergeCell ref="B207:C207"/>
    <mergeCell ref="B221:C221"/>
    <mergeCell ref="B227:C227"/>
    <mergeCell ref="B233:C233"/>
    <mergeCell ref="B244:C244"/>
    <mergeCell ref="B250:C250"/>
    <mergeCell ref="B251:C251"/>
    <mergeCell ref="A277:C277"/>
  </mergeCells>
  <pageMargins left="0.7" right="0.7" top="0.75" bottom="0.75" header="0.3" footer="0.3"/>
  <pageSetup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dorjoo</dc:creator>
  <cp:lastModifiedBy>dorjoo</cp:lastModifiedBy>
  <dcterms:created xsi:type="dcterms:W3CDTF">2016-10-07T07:23:14Z</dcterms:created>
  <dcterms:modified xsi:type="dcterms:W3CDTF">2016-10-07T07:42:34Z</dcterms:modified>
</cp:coreProperties>
</file>